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H:\2 - Museum Development\Benchmarking\2018-19\Data and reports\"/>
    </mc:Choice>
  </mc:AlternateContent>
  <xr:revisionPtr revIDLastSave="0" documentId="13_ncr:1_{0765554E-4369-4E1C-ABB7-2B1151CFDEC2}" xr6:coauthVersionLast="41" xr6:coauthVersionMax="45" xr10:uidLastSave="{00000000-0000-0000-0000-000000000000}"/>
  <bookViews>
    <workbookView xWindow="-120" yWindow="-120" windowWidth="19440" windowHeight="15000" activeTab="1" xr2:uid="{00000000-000D-0000-FFFF-FFFF00000000}"/>
  </bookViews>
  <sheets>
    <sheet name="Introduction" sheetId="6" r:id="rId1"/>
    <sheet name="Data" sheetId="2" r:id="rId2"/>
    <sheet name="Factors" sheetId="4" r:id="rId3"/>
  </sheets>
  <definedNames>
    <definedName name="_xlnm._FilterDatabase" localSheetId="1" hidden="1">Data!$A$2:$CE$147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W4" i="2" l="1"/>
  <c r="I152" i="2"/>
  <c r="CC107" i="2" l="1"/>
  <c r="CC113" i="2"/>
  <c r="CC130" i="2"/>
  <c r="CC131" i="2"/>
  <c r="CC132" i="2"/>
  <c r="CC133" i="2"/>
  <c r="CC134" i="2"/>
  <c r="CC135" i="2"/>
  <c r="CC136" i="2"/>
  <c r="CC137" i="2"/>
  <c r="CC138" i="2"/>
  <c r="CC139" i="2"/>
  <c r="CC140" i="2"/>
  <c r="CC141" i="2"/>
  <c r="CC142" i="2"/>
  <c r="CC143" i="2"/>
  <c r="CC144" i="2"/>
  <c r="CC145" i="2"/>
  <c r="CC146" i="2"/>
  <c r="CC147" i="2"/>
  <c r="CC100" i="2"/>
  <c r="CC119" i="2"/>
  <c r="CC120" i="2"/>
  <c r="CC121" i="2"/>
  <c r="CC122" i="2"/>
  <c r="CC123" i="2"/>
  <c r="CC124" i="2"/>
  <c r="CC125" i="2"/>
  <c r="CC126" i="2"/>
  <c r="CC127" i="2"/>
  <c r="CC128" i="2"/>
  <c r="CC129" i="2"/>
  <c r="CC6" i="2"/>
  <c r="CC22" i="2"/>
  <c r="CC46" i="2"/>
  <c r="CC57" i="2"/>
  <c r="CC75" i="2"/>
  <c r="CC97" i="2"/>
  <c r="CC67" i="2"/>
  <c r="CC68" i="2"/>
  <c r="CC69" i="2"/>
  <c r="CC70" i="2"/>
  <c r="CC71" i="2"/>
  <c r="CC72" i="2"/>
  <c r="CC73" i="2"/>
  <c r="CC74" i="2"/>
  <c r="CC76" i="2"/>
  <c r="CC78" i="2"/>
  <c r="CC79" i="2"/>
  <c r="CC80" i="2"/>
  <c r="CC81" i="2"/>
  <c r="CC82" i="2"/>
  <c r="CC83" i="2"/>
  <c r="CC84" i="2"/>
  <c r="CC85" i="2"/>
  <c r="CC86" i="2"/>
  <c r="CC87" i="2"/>
  <c r="CC88" i="2"/>
  <c r="CC89" i="2"/>
  <c r="CC90" i="2"/>
  <c r="CC91" i="2"/>
  <c r="CC92" i="2"/>
  <c r="CC93" i="2"/>
  <c r="CC94" i="2"/>
  <c r="CC95" i="2"/>
  <c r="CC96" i="2"/>
  <c r="CC98" i="2"/>
  <c r="CC99" i="2"/>
  <c r="CC101" i="2"/>
  <c r="CC102" i="2"/>
  <c r="CC103" i="2"/>
  <c r="CC105" i="2"/>
  <c r="CC106" i="2"/>
  <c r="CC108" i="2"/>
  <c r="CC109" i="2"/>
  <c r="CC110" i="2"/>
  <c r="CC111" i="2"/>
  <c r="CC112" i="2"/>
  <c r="CC114" i="2"/>
  <c r="CC115" i="2"/>
  <c r="CC116" i="2"/>
  <c r="CC117" i="2"/>
  <c r="CC118" i="2"/>
  <c r="CC7" i="2"/>
  <c r="CC8" i="2"/>
  <c r="CC9" i="2"/>
  <c r="CC10" i="2"/>
  <c r="CC11" i="2"/>
  <c r="CC12" i="2"/>
  <c r="CC13" i="2"/>
  <c r="CC14" i="2"/>
  <c r="CC15" i="2"/>
  <c r="CC16" i="2"/>
  <c r="CC17" i="2"/>
  <c r="CC18" i="2"/>
  <c r="CC19" i="2"/>
  <c r="CC20" i="2"/>
  <c r="CC21" i="2"/>
  <c r="CC23" i="2"/>
  <c r="CC24" i="2"/>
  <c r="CC25" i="2"/>
  <c r="CC26" i="2"/>
  <c r="CC27" i="2"/>
  <c r="CC28" i="2"/>
  <c r="CC29" i="2"/>
  <c r="CC30" i="2"/>
  <c r="CC31" i="2"/>
  <c r="CC32" i="2"/>
  <c r="CC33" i="2"/>
  <c r="CC34" i="2"/>
  <c r="CC35" i="2"/>
  <c r="CC36" i="2"/>
  <c r="CC38" i="2"/>
  <c r="CC39" i="2"/>
  <c r="CC40" i="2"/>
  <c r="CC41" i="2"/>
  <c r="CC42" i="2"/>
  <c r="CC43" i="2"/>
  <c r="CC45" i="2"/>
  <c r="CC47" i="2"/>
  <c r="CC48" i="2"/>
  <c r="CC49" i="2"/>
  <c r="CC50" i="2"/>
  <c r="CC51" i="2"/>
  <c r="CC52" i="2"/>
  <c r="CC53" i="2"/>
  <c r="CC54" i="2"/>
  <c r="CC55" i="2"/>
  <c r="CC56" i="2"/>
  <c r="CC58" i="2"/>
  <c r="CC59" i="2"/>
  <c r="CC61" i="2"/>
  <c r="CC62" i="2"/>
  <c r="CC63" i="2"/>
  <c r="CC64" i="2"/>
  <c r="CC65" i="2"/>
  <c r="CC66" i="2"/>
  <c r="CC4" i="2"/>
  <c r="CC5" i="2"/>
  <c r="CC3" i="2"/>
  <c r="CC162" i="2" l="1"/>
  <c r="CC156" i="2"/>
  <c r="CC155" i="2"/>
  <c r="CC154" i="2"/>
  <c r="CC153" i="2"/>
  <c r="CC152" i="2"/>
  <c r="CC151" i="2"/>
  <c r="CC161" i="2"/>
  <c r="CC164" i="2"/>
  <c r="CC160" i="2"/>
  <c r="CC163" i="2"/>
  <c r="CC159" i="2"/>
  <c r="CC165" i="2" l="1"/>
  <c r="CC157" i="2"/>
  <c r="CC149" i="2"/>
  <c r="I160" i="2"/>
  <c r="I161" i="2"/>
  <c r="I162" i="2"/>
  <c r="I163" i="2"/>
  <c r="I164" i="2"/>
  <c r="V159" i="2"/>
  <c r="BY152" i="2"/>
  <c r="BV153" i="2"/>
  <c r="BW153" i="2"/>
  <c r="BX153" i="2"/>
  <c r="BY153" i="2"/>
  <c r="BV154" i="2"/>
  <c r="BW154" i="2"/>
  <c r="BX154" i="2"/>
  <c r="BY154" i="2"/>
  <c r="BV155" i="2"/>
  <c r="BW155" i="2"/>
  <c r="BX155" i="2"/>
  <c r="BY155" i="2"/>
  <c r="BV156" i="2"/>
  <c r="BW156" i="2"/>
  <c r="BX156" i="2"/>
  <c r="BY156" i="2"/>
  <c r="BW151" i="2"/>
  <c r="BX151" i="2"/>
  <c r="BY151" i="2"/>
  <c r="BV151" i="2"/>
  <c r="CB160" i="2"/>
  <c r="CB161" i="2"/>
  <c r="CB162" i="2"/>
  <c r="CB163" i="2"/>
  <c r="CB164" i="2"/>
  <c r="CB159" i="2"/>
  <c r="CA160" i="2"/>
  <c r="CA161" i="2"/>
  <c r="CA162" i="2"/>
  <c r="CA163" i="2"/>
  <c r="CA164" i="2"/>
  <c r="CA159" i="2"/>
  <c r="BW160" i="2"/>
  <c r="BX160" i="2"/>
  <c r="BY160" i="2"/>
  <c r="BY161" i="2"/>
  <c r="BY162" i="2"/>
  <c r="BW163" i="2"/>
  <c r="BX163" i="2"/>
  <c r="BY163" i="2"/>
  <c r="BW164" i="2"/>
  <c r="BX164" i="2"/>
  <c r="BY164" i="2"/>
  <c r="BY159" i="2"/>
  <c r="BV164" i="2"/>
  <c r="BV163" i="2"/>
  <c r="BV160" i="2"/>
  <c r="BS164" i="2"/>
  <c r="BS163" i="2"/>
  <c r="BS162" i="2"/>
  <c r="BS161" i="2"/>
  <c r="BS160" i="2"/>
  <c r="BS159" i="2"/>
  <c r="BQ164" i="2"/>
  <c r="BQ163" i="2"/>
  <c r="BQ162" i="2"/>
  <c r="BQ161" i="2"/>
  <c r="BQ160" i="2"/>
  <c r="BQ159" i="2"/>
  <c r="BM164" i="2"/>
  <c r="BM163" i="2"/>
  <c r="BM162" i="2"/>
  <c r="BM161" i="2"/>
  <c r="BM160" i="2"/>
  <c r="BM159" i="2"/>
  <c r="BK164" i="2"/>
  <c r="BK163" i="2"/>
  <c r="BK162" i="2"/>
  <c r="BK161" i="2"/>
  <c r="BK160" i="2"/>
  <c r="BK159" i="2"/>
  <c r="AL164" i="2"/>
  <c r="AL163" i="2"/>
  <c r="AL162" i="2"/>
  <c r="AL161" i="2"/>
  <c r="AL160" i="2"/>
  <c r="AL159" i="2"/>
  <c r="AJ164" i="2"/>
  <c r="AJ163" i="2"/>
  <c r="AJ162" i="2"/>
  <c r="AJ161" i="2"/>
  <c r="AJ160" i="2"/>
  <c r="AJ159" i="2"/>
  <c r="AH164" i="2"/>
  <c r="AH163" i="2"/>
  <c r="AH162" i="2"/>
  <c r="AH161" i="2"/>
  <c r="AH160" i="2"/>
  <c r="AH159" i="2"/>
  <c r="AF164" i="2"/>
  <c r="AF163" i="2"/>
  <c r="AF162" i="2"/>
  <c r="AF161" i="2"/>
  <c r="AF160" i="2"/>
  <c r="AF159" i="2"/>
  <c r="AD164" i="2"/>
  <c r="AD163" i="2"/>
  <c r="AD162" i="2"/>
  <c r="AD161" i="2"/>
  <c r="AD160" i="2"/>
  <c r="AD159" i="2"/>
  <c r="AB164" i="2"/>
  <c r="AB163" i="2"/>
  <c r="AB162" i="2"/>
  <c r="AB161" i="2"/>
  <c r="AB160" i="2"/>
  <c r="AB159" i="2"/>
  <c r="Z164" i="2"/>
  <c r="Z163" i="2"/>
  <c r="Z162" i="2"/>
  <c r="Z161" i="2"/>
  <c r="Z160" i="2"/>
  <c r="Z159" i="2"/>
  <c r="X164" i="2"/>
  <c r="X163" i="2"/>
  <c r="X162" i="2"/>
  <c r="X161" i="2"/>
  <c r="X160" i="2"/>
  <c r="X159" i="2"/>
  <c r="V164" i="2"/>
  <c r="V163" i="2"/>
  <c r="V162" i="2"/>
  <c r="V160" i="2"/>
  <c r="I159" i="2"/>
  <c r="BY149" i="2"/>
  <c r="CB165" i="2" l="1"/>
  <c r="BS165" i="2"/>
  <c r="CA165" i="2"/>
  <c r="BY165" i="2"/>
  <c r="BY157" i="2"/>
  <c r="BZ5" i="2"/>
  <c r="BZ7" i="2"/>
  <c r="BZ8" i="2"/>
  <c r="BZ9" i="2"/>
  <c r="BZ10" i="2"/>
  <c r="BZ11" i="2"/>
  <c r="BZ12" i="2"/>
  <c r="BZ13" i="2"/>
  <c r="BZ14" i="2"/>
  <c r="BZ15" i="2"/>
  <c r="BZ16" i="2"/>
  <c r="BZ17" i="2"/>
  <c r="BZ18" i="2"/>
  <c r="BZ19" i="2"/>
  <c r="BZ20" i="2"/>
  <c r="BZ21" i="2"/>
  <c r="BZ23" i="2"/>
  <c r="BZ24" i="2"/>
  <c r="BZ25" i="2"/>
  <c r="BZ26" i="2"/>
  <c r="BZ27" i="2"/>
  <c r="BZ28" i="2"/>
  <c r="BZ29" i="2"/>
  <c r="BZ30" i="2"/>
  <c r="BZ31" i="2"/>
  <c r="BZ32" i="2"/>
  <c r="BZ33" i="2"/>
  <c r="BZ34" i="2"/>
  <c r="BZ35" i="2"/>
  <c r="BZ36" i="2"/>
  <c r="BZ37" i="2"/>
  <c r="BZ38" i="2"/>
  <c r="BZ39" i="2"/>
  <c r="BZ40" i="2"/>
  <c r="BZ41" i="2"/>
  <c r="BZ42" i="2"/>
  <c r="BZ43" i="2"/>
  <c r="BZ44" i="2"/>
  <c r="BZ45" i="2"/>
  <c r="BZ47" i="2"/>
  <c r="BZ48" i="2"/>
  <c r="BZ49" i="2"/>
  <c r="BZ50" i="2"/>
  <c r="BZ51" i="2"/>
  <c r="BZ52" i="2"/>
  <c r="BZ53" i="2"/>
  <c r="BZ54" i="2"/>
  <c r="BZ55" i="2"/>
  <c r="BZ56" i="2"/>
  <c r="BZ58" i="2"/>
  <c r="BZ59" i="2"/>
  <c r="BZ60" i="2"/>
  <c r="BZ62" i="2"/>
  <c r="BZ63" i="2"/>
  <c r="BZ64" i="2"/>
  <c r="BZ65" i="2"/>
  <c r="BZ66" i="2"/>
  <c r="BZ67" i="2"/>
  <c r="BZ68" i="2"/>
  <c r="BZ69" i="2"/>
  <c r="BZ70" i="2"/>
  <c r="BZ71" i="2"/>
  <c r="BZ72" i="2"/>
  <c r="BZ73" i="2"/>
  <c r="BZ74" i="2"/>
  <c r="BZ76" i="2"/>
  <c r="BZ77" i="2"/>
  <c r="BZ78" i="2"/>
  <c r="BZ79" i="2"/>
  <c r="BZ80" i="2"/>
  <c r="BZ81" i="2"/>
  <c r="BZ82" i="2"/>
  <c r="BZ83" i="2"/>
  <c r="BZ84" i="2"/>
  <c r="BZ85" i="2"/>
  <c r="BZ86" i="2"/>
  <c r="BZ87" i="2"/>
  <c r="BZ88" i="2"/>
  <c r="BZ89" i="2"/>
  <c r="BZ90" i="2"/>
  <c r="BZ91" i="2"/>
  <c r="BZ92" i="2"/>
  <c r="BZ93" i="2"/>
  <c r="BZ94" i="2"/>
  <c r="BZ95" i="2"/>
  <c r="BZ96" i="2"/>
  <c r="BZ98" i="2"/>
  <c r="BZ99" i="2"/>
  <c r="BZ101" i="2"/>
  <c r="BZ102" i="2"/>
  <c r="BZ103" i="2"/>
  <c r="BZ104" i="2"/>
  <c r="BZ105" i="2"/>
  <c r="BZ106" i="2"/>
  <c r="BZ108" i="2"/>
  <c r="BZ110" i="2"/>
  <c r="BZ111" i="2"/>
  <c r="BZ112" i="2"/>
  <c r="BZ114" i="2"/>
  <c r="BZ115" i="2"/>
  <c r="BZ116" i="2"/>
  <c r="BZ117" i="2"/>
  <c r="BZ118" i="2"/>
  <c r="BZ119" i="2"/>
  <c r="BZ120" i="2"/>
  <c r="BZ121" i="2"/>
  <c r="BZ122" i="2"/>
  <c r="BZ123" i="2"/>
  <c r="BZ124" i="2"/>
  <c r="BZ125" i="2"/>
  <c r="BZ126" i="2"/>
  <c r="BZ127" i="2"/>
  <c r="BZ128" i="2"/>
  <c r="BZ129" i="2"/>
  <c r="BZ6" i="2"/>
  <c r="BZ22" i="2"/>
  <c r="BZ46" i="2"/>
  <c r="BZ57" i="2"/>
  <c r="BZ75" i="2"/>
  <c r="BZ97" i="2"/>
  <c r="BZ100" i="2"/>
  <c r="BZ107" i="2"/>
  <c r="BZ113" i="2"/>
  <c r="BZ130" i="2"/>
  <c r="BZ131" i="2"/>
  <c r="BZ132" i="2"/>
  <c r="BZ133" i="2"/>
  <c r="BZ134" i="2"/>
  <c r="BZ135" i="2"/>
  <c r="BZ136" i="2"/>
  <c r="BZ137" i="2"/>
  <c r="BZ138" i="2"/>
  <c r="BZ139" i="2"/>
  <c r="BZ140" i="2"/>
  <c r="BZ141" i="2"/>
  <c r="BZ142" i="2"/>
  <c r="BZ143" i="2"/>
  <c r="BZ144" i="2"/>
  <c r="BZ145" i="2"/>
  <c r="BZ146" i="2"/>
  <c r="BZ147" i="2"/>
  <c r="BZ3" i="2"/>
  <c r="BZ151" i="2" l="1"/>
  <c r="BZ156" i="2"/>
  <c r="BZ155" i="2"/>
  <c r="BZ164" i="2"/>
  <c r="BZ154" i="2"/>
  <c r="BZ153" i="2"/>
  <c r="BZ160" i="2"/>
  <c r="BZ163" i="2"/>
  <c r="I165" i="2"/>
  <c r="BQ165" i="2"/>
  <c r="BM165" i="2"/>
  <c r="BK165" i="2"/>
  <c r="AL165" i="2"/>
  <c r="AJ165" i="2"/>
  <c r="AH165" i="2"/>
  <c r="AF165" i="2"/>
  <c r="AD165" i="2"/>
  <c r="AB165" i="2"/>
  <c r="Z165" i="2"/>
  <c r="X165" i="2"/>
  <c r="V165" i="2"/>
  <c r="K57" i="2" l="1"/>
  <c r="M57" i="2" s="1"/>
  <c r="K136" i="2"/>
  <c r="K46" i="2"/>
  <c r="M46" i="2" s="1"/>
  <c r="K120" i="2"/>
  <c r="K117" i="2"/>
  <c r="K116" i="2"/>
  <c r="K114" i="2"/>
  <c r="K109" i="2"/>
  <c r="K103" i="2"/>
  <c r="K98" i="2"/>
  <c r="K163" i="2" s="1"/>
  <c r="K92" i="2"/>
  <c r="K73" i="2"/>
  <c r="M73" i="2" s="1"/>
  <c r="K61" i="2"/>
  <c r="K25" i="2"/>
  <c r="K11" i="2"/>
  <c r="K4" i="2"/>
  <c r="B67" i="4" l="1"/>
  <c r="K161" i="2"/>
  <c r="B69" i="4"/>
  <c r="K162" i="2"/>
  <c r="B68" i="4"/>
  <c r="K160" i="2"/>
  <c r="K164" i="2"/>
  <c r="K159" i="2"/>
  <c r="K152" i="2"/>
  <c r="M114" i="2"/>
  <c r="M109" i="2"/>
  <c r="M161" i="2" s="1"/>
  <c r="B70" i="4" l="1"/>
  <c r="C67" i="4" s="1"/>
  <c r="K165" i="2"/>
  <c r="M61" i="2"/>
  <c r="M162" i="2" s="1"/>
  <c r="C68" i="4" l="1"/>
  <c r="C69" i="4"/>
  <c r="BV109" i="2" s="1"/>
  <c r="BV4" i="2"/>
  <c r="BV61" i="2"/>
  <c r="BW61" i="2"/>
  <c r="BW162" i="2" s="1"/>
  <c r="AL156" i="2"/>
  <c r="AL155" i="2"/>
  <c r="AL154" i="2"/>
  <c r="AL153" i="2"/>
  <c r="AL152" i="2"/>
  <c r="AL151" i="2"/>
  <c r="AL149" i="2"/>
  <c r="AJ156" i="2"/>
  <c r="AJ155" i="2"/>
  <c r="AJ154" i="2"/>
  <c r="AJ153" i="2"/>
  <c r="AJ152" i="2"/>
  <c r="AJ151" i="2"/>
  <c r="AJ149" i="2"/>
  <c r="AH156" i="2"/>
  <c r="AH155" i="2"/>
  <c r="AH154" i="2"/>
  <c r="AH153" i="2"/>
  <c r="AH152" i="2"/>
  <c r="AH151" i="2"/>
  <c r="AH149" i="2"/>
  <c r="AF156" i="2"/>
  <c r="AF155" i="2"/>
  <c r="AF154" i="2"/>
  <c r="AF153" i="2"/>
  <c r="AF152" i="2"/>
  <c r="AF151" i="2"/>
  <c r="AF149" i="2"/>
  <c r="AB152" i="2"/>
  <c r="AB149" i="2"/>
  <c r="AB156" i="2"/>
  <c r="AB155" i="2"/>
  <c r="AB154" i="2"/>
  <c r="AB153" i="2"/>
  <c r="AB151" i="2"/>
  <c r="M155" i="2"/>
  <c r="M151" i="2"/>
  <c r="M60" i="2"/>
  <c r="Z149" i="2"/>
  <c r="Z156" i="2"/>
  <c r="Z155" i="2"/>
  <c r="Z154" i="2"/>
  <c r="Z153" i="2"/>
  <c r="Z152" i="2"/>
  <c r="Z151" i="2"/>
  <c r="BW109" i="2" l="1"/>
  <c r="BW161" i="2" s="1"/>
  <c r="C70" i="4"/>
  <c r="BV159" i="2"/>
  <c r="BX4" i="2"/>
  <c r="BV152" i="2"/>
  <c r="BV157" i="2" s="1"/>
  <c r="BV149" i="2"/>
  <c r="BW152" i="2"/>
  <c r="BW157" i="2" s="1"/>
  <c r="BW159" i="2"/>
  <c r="BW149" i="2"/>
  <c r="BV162" i="2"/>
  <c r="BX61" i="2"/>
  <c r="BX109" i="2"/>
  <c r="BV161" i="2"/>
  <c r="M156" i="2"/>
  <c r="AF157" i="2"/>
  <c r="AH157" i="2"/>
  <c r="AL157" i="2"/>
  <c r="AJ157" i="2"/>
  <c r="AB157" i="2"/>
  <c r="Z157" i="2"/>
  <c r="BW165" i="2" l="1"/>
  <c r="BX161" i="2"/>
  <c r="BZ109" i="2"/>
  <c r="BZ161" i="2" s="1"/>
  <c r="BZ4" i="2"/>
  <c r="BX152" i="2"/>
  <c r="BX157" i="2" s="1"/>
  <c r="BX159" i="2"/>
  <c r="BX149" i="2"/>
  <c r="BZ61" i="2"/>
  <c r="BZ162" i="2" s="1"/>
  <c r="BX162" i="2"/>
  <c r="BV165" i="2"/>
  <c r="AD152" i="2"/>
  <c r="AD153" i="2"/>
  <c r="AD154" i="2"/>
  <c r="AD155" i="2"/>
  <c r="AD156" i="2"/>
  <c r="AD151" i="2"/>
  <c r="X152" i="2"/>
  <c r="X153" i="2"/>
  <c r="X154" i="2"/>
  <c r="X155" i="2"/>
  <c r="X156" i="2"/>
  <c r="X151" i="2"/>
  <c r="V152" i="2"/>
  <c r="V153" i="2"/>
  <c r="V154" i="2"/>
  <c r="V155" i="2"/>
  <c r="V156" i="2"/>
  <c r="V151" i="2"/>
  <c r="BK151" i="2"/>
  <c r="K155" i="2"/>
  <c r="I153" i="2"/>
  <c r="I154" i="2"/>
  <c r="I155" i="2"/>
  <c r="I156" i="2"/>
  <c r="I151" i="2"/>
  <c r="BS156" i="2"/>
  <c r="BS152" i="2"/>
  <c r="BS153" i="2"/>
  <c r="BS154" i="2"/>
  <c r="BS155" i="2"/>
  <c r="BS151" i="2"/>
  <c r="BK152" i="2"/>
  <c r="BK153" i="2"/>
  <c r="BK154" i="2"/>
  <c r="BK155" i="2"/>
  <c r="BK156" i="2"/>
  <c r="BM152" i="2"/>
  <c r="BM153" i="2"/>
  <c r="BM154" i="2"/>
  <c r="BM155" i="2"/>
  <c r="BM156" i="2"/>
  <c r="BM151" i="2"/>
  <c r="BQ156" i="2"/>
  <c r="BQ154" i="2"/>
  <c r="BQ155" i="2"/>
  <c r="BQ152" i="2"/>
  <c r="BQ153" i="2"/>
  <c r="BQ151" i="2"/>
  <c r="BO39" i="2"/>
  <c r="BO40" i="2"/>
  <c r="BO41" i="2"/>
  <c r="BO42" i="2"/>
  <c r="BO43" i="2"/>
  <c r="BO45" i="2"/>
  <c r="BO47" i="2"/>
  <c r="BO48" i="2"/>
  <c r="BO49" i="2"/>
  <c r="BO50" i="2"/>
  <c r="BO51" i="2"/>
  <c r="BO52" i="2"/>
  <c r="BO53" i="2"/>
  <c r="BO54" i="2"/>
  <c r="BO55" i="2"/>
  <c r="BO56" i="2"/>
  <c r="BO58" i="2"/>
  <c r="BO59" i="2"/>
  <c r="BO61" i="2"/>
  <c r="BO62" i="2"/>
  <c r="BO63" i="2"/>
  <c r="BO64" i="2"/>
  <c r="BO65" i="2"/>
  <c r="BO66" i="2"/>
  <c r="BO67" i="2"/>
  <c r="BO68" i="2"/>
  <c r="BO69" i="2"/>
  <c r="BO70" i="2"/>
  <c r="BO71" i="2"/>
  <c r="BO72" i="2"/>
  <c r="BO73" i="2"/>
  <c r="BO74" i="2"/>
  <c r="BO76" i="2"/>
  <c r="BO78" i="2"/>
  <c r="BO79" i="2"/>
  <c r="BO80" i="2"/>
  <c r="BO81" i="2"/>
  <c r="BO82" i="2"/>
  <c r="BO83" i="2"/>
  <c r="BO84" i="2"/>
  <c r="BO85" i="2"/>
  <c r="BO86" i="2"/>
  <c r="BO87" i="2"/>
  <c r="BO88" i="2"/>
  <c r="BO89" i="2"/>
  <c r="BO90" i="2"/>
  <c r="BO91" i="2"/>
  <c r="BO92" i="2"/>
  <c r="BO93" i="2"/>
  <c r="BO94" i="2"/>
  <c r="BO95" i="2"/>
  <c r="BO96" i="2"/>
  <c r="BO98" i="2"/>
  <c r="BO99" i="2"/>
  <c r="BO101" i="2"/>
  <c r="BO102" i="2"/>
  <c r="BO103" i="2"/>
  <c r="BO105" i="2"/>
  <c r="BO108" i="2"/>
  <c r="BO109" i="2"/>
  <c r="BO161" i="2" s="1"/>
  <c r="BO110" i="2"/>
  <c r="BO111" i="2"/>
  <c r="BO112" i="2"/>
  <c r="BO114" i="2"/>
  <c r="BO115" i="2"/>
  <c r="BO116" i="2"/>
  <c r="BO117" i="2"/>
  <c r="BO118" i="2"/>
  <c r="BO119" i="2"/>
  <c r="BO120" i="2"/>
  <c r="BO121" i="2"/>
  <c r="BO122" i="2"/>
  <c r="BO123" i="2"/>
  <c r="BO124" i="2"/>
  <c r="BO125" i="2"/>
  <c r="BO126" i="2"/>
  <c r="BO127" i="2"/>
  <c r="BO128" i="2"/>
  <c r="BO129" i="2"/>
  <c r="BO6" i="2"/>
  <c r="BO22" i="2"/>
  <c r="BO46" i="2"/>
  <c r="BO57" i="2"/>
  <c r="BO75" i="2"/>
  <c r="BO97" i="2"/>
  <c r="BO100" i="2"/>
  <c r="BO107" i="2"/>
  <c r="BO113" i="2"/>
  <c r="BO130" i="2"/>
  <c r="BO131" i="2"/>
  <c r="BO132" i="2"/>
  <c r="BO133" i="2"/>
  <c r="BO134" i="2"/>
  <c r="BO135" i="2"/>
  <c r="BO136" i="2"/>
  <c r="BO137" i="2"/>
  <c r="BO138" i="2"/>
  <c r="BO139" i="2"/>
  <c r="BO140" i="2"/>
  <c r="BO141" i="2"/>
  <c r="BO142" i="2"/>
  <c r="BO143" i="2"/>
  <c r="BO144" i="2"/>
  <c r="BO145" i="2"/>
  <c r="BO146" i="2"/>
  <c r="BO147" i="2"/>
  <c r="BO4" i="2"/>
  <c r="BO5" i="2"/>
  <c r="BO7" i="2"/>
  <c r="BO8" i="2"/>
  <c r="BO9" i="2"/>
  <c r="BO10" i="2"/>
  <c r="BO11" i="2"/>
  <c r="BO12" i="2"/>
  <c r="BO13" i="2"/>
  <c r="BO14" i="2"/>
  <c r="BO15" i="2"/>
  <c r="BO16" i="2"/>
  <c r="BO17" i="2"/>
  <c r="BO18" i="2"/>
  <c r="BO19" i="2"/>
  <c r="BO20" i="2"/>
  <c r="BO21" i="2"/>
  <c r="BO23" i="2"/>
  <c r="BO24" i="2"/>
  <c r="BO25" i="2"/>
  <c r="BO26" i="2"/>
  <c r="BO27" i="2"/>
  <c r="BO28" i="2"/>
  <c r="BO29" i="2"/>
  <c r="BO30" i="2"/>
  <c r="BO31" i="2"/>
  <c r="BO32" i="2"/>
  <c r="BO33" i="2"/>
  <c r="BO34" i="2"/>
  <c r="BO35" i="2"/>
  <c r="BO36" i="2"/>
  <c r="BO38" i="2"/>
  <c r="BO3" i="2"/>
  <c r="BZ159" i="2" l="1"/>
  <c r="BZ165" i="2" s="1"/>
  <c r="BZ149" i="2"/>
  <c r="BZ152" i="2"/>
  <c r="BZ157" i="2" s="1"/>
  <c r="BX165" i="2"/>
  <c r="BO163" i="2"/>
  <c r="BO164" i="2"/>
  <c r="BO160" i="2"/>
  <c r="BO159" i="2"/>
  <c r="BO162" i="2"/>
  <c r="BO154" i="2"/>
  <c r="BO153" i="2"/>
  <c r="BO156" i="2"/>
  <c r="BO149" i="2"/>
  <c r="BO152" i="2"/>
  <c r="BO151" i="2"/>
  <c r="BO155" i="2"/>
  <c r="K151" i="2"/>
  <c r="M92" i="2"/>
  <c r="M11" i="2"/>
  <c r="BO165" i="2" l="1"/>
  <c r="M4" i="2"/>
  <c r="M98" i="2"/>
  <c r="M163" i="2" s="1"/>
  <c r="M120" i="2"/>
  <c r="M154" i="2" s="1"/>
  <c r="M103" i="2"/>
  <c r="M136" i="2"/>
  <c r="M164" i="2" s="1"/>
  <c r="M25" i="2"/>
  <c r="M117" i="2"/>
  <c r="M116" i="2"/>
  <c r="K154" i="2"/>
  <c r="K153" i="2"/>
  <c r="K156" i="2"/>
  <c r="BO157" i="2"/>
  <c r="V157" i="2"/>
  <c r="V149" i="2"/>
  <c r="K149" i="2"/>
  <c r="BS157" i="2"/>
  <c r="BS149" i="2"/>
  <c r="BQ157" i="2"/>
  <c r="BQ149" i="2"/>
  <c r="BM157" i="2"/>
  <c r="BM149" i="2"/>
  <c r="BK157" i="2"/>
  <c r="BK149" i="2"/>
  <c r="AD157" i="2"/>
  <c r="AD149" i="2"/>
  <c r="X157" i="2"/>
  <c r="X149" i="2"/>
  <c r="I157" i="2"/>
  <c r="I149" i="2"/>
  <c r="M160" i="2" l="1"/>
  <c r="M159" i="2"/>
  <c r="M152" i="2"/>
  <c r="M149" i="2"/>
  <c r="M153" i="2"/>
  <c r="K157" i="2"/>
  <c r="M165" i="2" l="1"/>
  <c r="M15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Everitt, Jamie</author>
    <author>Rowan Whitehouse</author>
  </authors>
  <commentList>
    <comment ref="K4" authorId="0" shapeId="0" xr:uid="{68E85122-A1EE-4465-A518-089989DE0A8F}">
      <text>
        <r>
          <rPr>
            <sz val="9"/>
            <color indexed="81"/>
            <rFont val="Tahoma"/>
            <family val="2"/>
          </rPr>
          <t>Data not stated</t>
        </r>
      </text>
    </comment>
    <comment ref="K11" authorId="0" shapeId="0" xr:uid="{C6667452-FB13-44B6-AFF7-F0438C2440A0}">
      <text>
        <r>
          <rPr>
            <sz val="9"/>
            <color indexed="81"/>
            <rFont val="Tahoma"/>
            <family val="2"/>
          </rPr>
          <t>Calculated value, data not stated</t>
        </r>
      </text>
    </comment>
    <comment ref="BS11" authorId="1" shapeId="0" xr:uid="{00000000-0006-0000-0200-000001000000}">
      <text>
        <r>
          <rPr>
            <b/>
            <sz val="9"/>
            <color indexed="81"/>
            <rFont val="Tahoma"/>
            <family val="2"/>
          </rPr>
          <t>Rowan Whitehouse:</t>
        </r>
        <r>
          <rPr>
            <sz val="9"/>
            <color indexed="81"/>
            <rFont val="Tahoma"/>
            <family val="2"/>
          </rPr>
          <t xml:space="preserve">
Not inclusive of peak relief staff</t>
        </r>
      </text>
    </comment>
    <comment ref="K25" authorId="0" shapeId="0" xr:uid="{65542113-AA37-4FB2-ABC0-965B0D64B0F3}">
      <text>
        <r>
          <rPr>
            <sz val="9"/>
            <color indexed="81"/>
            <rFont val="Tahoma"/>
            <family val="2"/>
          </rPr>
          <t>Calculated value, data not stated</t>
        </r>
      </text>
    </comment>
    <comment ref="BQ25" authorId="0" shapeId="0" xr:uid="{B97010ED-40F2-4728-A21E-141908082591}">
      <text>
        <r>
          <rPr>
            <sz val="9"/>
            <color indexed="81"/>
            <rFont val="Tahoma"/>
            <family val="2"/>
          </rPr>
          <t>Data not stated</t>
        </r>
      </text>
    </comment>
    <comment ref="AD29" authorId="1" shapeId="0" xr:uid="{00000000-0006-0000-0200-000003000000}">
      <text>
        <r>
          <rPr>
            <b/>
            <sz val="9"/>
            <color indexed="81"/>
            <rFont val="Tahoma"/>
            <family val="2"/>
          </rPr>
          <t>Rowan Whitehouse:</t>
        </r>
        <r>
          <rPr>
            <sz val="9"/>
            <color indexed="81"/>
            <rFont val="Tahoma"/>
            <family val="2"/>
          </rPr>
          <t xml:space="preserve">
10 engaged onsite - changed to Est. as more suspect offsite</t>
        </r>
      </text>
    </comment>
    <comment ref="T33" authorId="1" shapeId="0" xr:uid="{00000000-0006-0000-0200-000005000000}">
      <text>
        <r>
          <rPr>
            <b/>
            <sz val="9"/>
            <color indexed="81"/>
            <rFont val="Tahoma"/>
            <family val="2"/>
          </rPr>
          <t>Rowan Whitehouse:</t>
        </r>
        <r>
          <rPr>
            <sz val="9"/>
            <color indexed="81"/>
            <rFont val="Tahoma"/>
            <family val="2"/>
          </rPr>
          <t xml:space="preserve">
from fb/twitter figures 16/09</t>
        </r>
      </text>
    </comment>
    <comment ref="BK38" authorId="1" shapeId="0" xr:uid="{00000000-0006-0000-0200-000007000000}">
      <text>
        <r>
          <rPr>
            <b/>
            <sz val="9"/>
            <color indexed="81"/>
            <rFont val="Tahoma"/>
            <family val="2"/>
          </rPr>
          <t>Rowan Whitehouse:</t>
        </r>
        <r>
          <rPr>
            <sz val="9"/>
            <color indexed="81"/>
            <rFont val="Tahoma"/>
            <family val="2"/>
          </rPr>
          <t xml:space="preserve">
Elizabethan House &amp; T&amp;T share volunteers</t>
        </r>
      </text>
    </comment>
    <comment ref="BM38" authorId="1" shapeId="0" xr:uid="{00000000-0006-0000-0200-000008000000}">
      <text>
        <r>
          <rPr>
            <b/>
            <sz val="9"/>
            <color indexed="81"/>
            <rFont val="Tahoma"/>
            <family val="2"/>
          </rPr>
          <t>Rowan Whitehouse:</t>
        </r>
        <r>
          <rPr>
            <sz val="9"/>
            <color indexed="81"/>
            <rFont val="Tahoma"/>
            <family val="2"/>
          </rPr>
          <t xml:space="preserve">
Elizabethan House &amp; T&amp;T share volunteers</t>
        </r>
      </text>
    </comment>
    <comment ref="BQ38" authorId="1" shapeId="0" xr:uid="{00000000-0006-0000-0200-000009000000}">
      <text>
        <r>
          <rPr>
            <b/>
            <sz val="9"/>
            <color indexed="81"/>
            <rFont val="Tahoma"/>
            <family val="2"/>
          </rPr>
          <t>Rowan Whitehouse:</t>
        </r>
        <r>
          <rPr>
            <sz val="9"/>
            <color indexed="81"/>
            <rFont val="Tahoma"/>
            <family val="2"/>
          </rPr>
          <t xml:space="preserve">
Elizabethan House, Tollhouse &amp; T&amp;T share team - split to T&amp;T first</t>
        </r>
      </text>
    </comment>
    <comment ref="BS38" authorId="1" shapeId="0" xr:uid="{00000000-0006-0000-0200-00000A000000}">
      <text>
        <r>
          <rPr>
            <b/>
            <sz val="9"/>
            <color indexed="81"/>
            <rFont val="Tahoma"/>
            <family val="2"/>
          </rPr>
          <t>Rowan Whitehouse:</t>
        </r>
        <r>
          <rPr>
            <sz val="9"/>
            <color indexed="81"/>
            <rFont val="Tahoma"/>
            <family val="2"/>
          </rPr>
          <t xml:space="preserve">
Elizabethan House, Tollhouse &amp; T&amp;T share team - split to T&amp;T first</t>
        </r>
      </text>
    </comment>
    <comment ref="I41" authorId="0" shapeId="0" xr:uid="{41D8A0C9-8929-445A-9B32-C57214115901}">
      <text>
        <r>
          <rPr>
            <sz val="9"/>
            <color indexed="81"/>
            <rFont val="Tahoma"/>
            <family val="2"/>
          </rPr>
          <t xml:space="preserve">Previously entered as 155,518 (typo error). See Introduction for comments
</t>
        </r>
      </text>
    </comment>
    <comment ref="AL41" authorId="1" shapeId="0" xr:uid="{00000000-0006-0000-0200-00000B000000}">
      <text>
        <r>
          <rPr>
            <b/>
            <sz val="9"/>
            <color indexed="81"/>
            <rFont val="Tahoma"/>
            <family val="2"/>
          </rPr>
          <t>Rowan Whitehouse:</t>
        </r>
        <r>
          <rPr>
            <sz val="9"/>
            <color indexed="81"/>
            <rFont val="Tahoma"/>
            <family val="2"/>
          </rPr>
          <t xml:space="preserve">
includes touring exhibition numbers
</t>
        </r>
      </text>
    </comment>
    <comment ref="K46" authorId="0" shapeId="0" xr:uid="{CCA74C12-8655-4A43-8FF8-781EBB1B09BE}">
      <text>
        <r>
          <rPr>
            <sz val="9"/>
            <color indexed="81"/>
            <rFont val="Tahoma"/>
            <family val="2"/>
          </rPr>
          <t>Calculated value, data not stated</t>
        </r>
      </text>
    </comment>
    <comment ref="X55" authorId="1" shapeId="0" xr:uid="{00000000-0006-0000-0200-00000E000000}">
      <text>
        <r>
          <rPr>
            <b/>
            <sz val="9"/>
            <color indexed="81"/>
            <rFont val="Tahoma"/>
            <family val="2"/>
          </rPr>
          <t xml:space="preserve">Rowan Whitehouse:
</t>
        </r>
        <r>
          <rPr>
            <sz val="9"/>
            <color indexed="81"/>
            <rFont val="Tahoma"/>
            <family val="2"/>
          </rPr>
          <t>average 12 per class</t>
        </r>
      </text>
    </comment>
    <comment ref="K57" authorId="0" shapeId="0" xr:uid="{40834465-D22C-4520-9C14-8AA5CB9D5DFC}">
      <text>
        <r>
          <rPr>
            <sz val="9"/>
            <color indexed="81"/>
            <rFont val="Tahoma"/>
            <family val="2"/>
          </rPr>
          <t>Calculated value, data not stated</t>
        </r>
      </text>
    </comment>
    <comment ref="AL58" authorId="1" shapeId="0" xr:uid="{00000000-0006-0000-0200-00000F000000}">
      <text>
        <r>
          <rPr>
            <b/>
            <sz val="9"/>
            <color indexed="81"/>
            <rFont val="Tahoma"/>
            <family val="2"/>
          </rPr>
          <t>Rowan Whitehouse:</t>
        </r>
        <r>
          <rPr>
            <sz val="9"/>
            <color indexed="81"/>
            <rFont val="Tahoma"/>
            <family val="2"/>
          </rPr>
          <t xml:space="preserve">
"several hundred"</t>
        </r>
      </text>
    </comment>
    <comment ref="I61" authorId="0" shapeId="0" xr:uid="{1DFAC474-F59A-402D-B15D-0A22711C3B7A}">
      <text>
        <r>
          <rPr>
            <sz val="9"/>
            <color indexed="81"/>
            <rFont val="Tahoma"/>
            <family val="2"/>
          </rPr>
          <t xml:space="preserve">Data not provided on original form and taken from the ALVA visitor survey. Museum agreed that this was the correct figure to use. </t>
        </r>
      </text>
    </comment>
    <comment ref="K61" authorId="0" shapeId="0" xr:uid="{FFF6CFC9-01CA-4F36-B953-7D3407487254}">
      <text>
        <r>
          <rPr>
            <sz val="9"/>
            <color indexed="81"/>
            <rFont val="Tahoma"/>
            <family val="2"/>
          </rPr>
          <t>Calculated value, data not stated</t>
        </r>
      </text>
    </comment>
    <comment ref="Z61" authorId="0" shapeId="0" xr:uid="{670FAA3C-BB7B-4759-8C33-AAD0D3108570}">
      <text>
        <r>
          <rPr>
            <sz val="9"/>
            <color indexed="81"/>
            <rFont val="Tahoma"/>
            <family val="2"/>
          </rPr>
          <t>IWM figure stated was national; used value is pro-rata share of total IWM group value (14.8%)</t>
        </r>
      </text>
    </comment>
    <comment ref="AB61" authorId="0" shapeId="0" xr:uid="{FC622454-510A-49F0-9CF2-5612CC4F5808}">
      <text>
        <r>
          <rPr>
            <sz val="9"/>
            <color indexed="81"/>
            <rFont val="Tahoma"/>
            <family val="2"/>
          </rPr>
          <t>IWM figure stated was national; used value is pro-rata share of total IWM group value (14.8%)</t>
        </r>
      </text>
    </comment>
    <comment ref="AL64" authorId="1" shapeId="0" xr:uid="{00000000-0006-0000-0200-000010000000}">
      <text>
        <r>
          <rPr>
            <b/>
            <sz val="9"/>
            <color indexed="81"/>
            <rFont val="Tahoma"/>
            <family val="2"/>
          </rPr>
          <t>Rowan Whitehouse:</t>
        </r>
        <r>
          <rPr>
            <sz val="9"/>
            <color indexed="81"/>
            <rFont val="Tahoma"/>
            <family val="2"/>
          </rPr>
          <t xml:space="preserve">
"n/a talks"</t>
        </r>
      </text>
    </comment>
    <comment ref="AL66" authorId="1" shapeId="0" xr:uid="{00000000-0006-0000-0200-000011000000}">
      <text>
        <r>
          <rPr>
            <b/>
            <sz val="9"/>
            <color indexed="81"/>
            <rFont val="Tahoma"/>
            <family val="2"/>
          </rPr>
          <t>Rowan Whitehouse:</t>
        </r>
        <r>
          <rPr>
            <sz val="9"/>
            <color indexed="81"/>
            <rFont val="Tahoma"/>
            <family val="2"/>
          </rPr>
          <t xml:space="preserve">
plus radio broadcast reaching est. 24850 </t>
        </r>
      </text>
    </comment>
    <comment ref="K73" authorId="0" shapeId="0" xr:uid="{D0A7438B-B21F-4A05-8F63-3AADC2E5FF45}">
      <text>
        <r>
          <rPr>
            <sz val="9"/>
            <color indexed="81"/>
            <rFont val="Tahoma"/>
            <family val="2"/>
          </rPr>
          <t>Calculated value, data not stated</t>
        </r>
      </text>
    </comment>
    <comment ref="H74" authorId="1" shapeId="0" xr:uid="{00000000-0006-0000-0200-000012000000}">
      <text>
        <r>
          <rPr>
            <b/>
            <sz val="9"/>
            <color indexed="81"/>
            <rFont val="Tahoma"/>
            <family val="2"/>
          </rPr>
          <t>Rowan Whitehouse:</t>
        </r>
        <r>
          <rPr>
            <sz val="9"/>
            <color indexed="81"/>
            <rFont val="Tahoma"/>
            <family val="2"/>
          </rPr>
          <t xml:space="preserve">
not provided, estimated from opening hours available online</t>
        </r>
      </text>
    </comment>
    <comment ref="AL74" authorId="1" shapeId="0" xr:uid="{00000000-0006-0000-0200-000013000000}">
      <text>
        <r>
          <rPr>
            <b/>
            <sz val="9"/>
            <color indexed="81"/>
            <rFont val="Tahoma"/>
            <family val="2"/>
          </rPr>
          <t>Rowan Whitehouse:</t>
        </r>
        <r>
          <rPr>
            <sz val="9"/>
            <color indexed="81"/>
            <rFont val="Tahoma"/>
            <family val="2"/>
          </rPr>
          <t xml:space="preserve">
includes touring exhibition numbers</t>
        </r>
      </text>
    </comment>
    <comment ref="BM74" authorId="1" shapeId="0" xr:uid="{00000000-0006-0000-0200-000014000000}">
      <text>
        <r>
          <rPr>
            <b/>
            <sz val="9"/>
            <color indexed="81"/>
            <rFont val="Tahoma"/>
            <family val="2"/>
          </rPr>
          <t>Rowan Whitehouse:</t>
        </r>
        <r>
          <rPr>
            <sz val="9"/>
            <color indexed="81"/>
            <rFont val="Tahoma"/>
            <family val="2"/>
          </rPr>
          <t xml:space="preserve">
no volunteers sept-dec due to building work</t>
        </r>
      </text>
    </comment>
    <comment ref="K92" authorId="0" shapeId="0" xr:uid="{06C471A6-BA88-4F3E-BF36-98483628D849}">
      <text>
        <r>
          <rPr>
            <sz val="9"/>
            <color indexed="81"/>
            <rFont val="Tahoma"/>
            <family val="2"/>
          </rPr>
          <t>Calculated value, data not stated</t>
        </r>
      </text>
    </comment>
    <comment ref="A93" authorId="1" shapeId="0" xr:uid="{00000000-0006-0000-0200-000016000000}">
      <text>
        <r>
          <rPr>
            <b/>
            <sz val="9"/>
            <color indexed="81"/>
            <rFont val="Tahoma"/>
            <family val="2"/>
          </rPr>
          <t>Rowan Whitehouse:</t>
        </r>
        <r>
          <rPr>
            <sz val="9"/>
            <color indexed="81"/>
            <rFont val="Tahoma"/>
            <family val="2"/>
          </rPr>
          <t xml:space="preserve">
includes royal norfolk regimental museum's data, all answers have been changed to 'estimates'</t>
        </r>
      </text>
    </comment>
    <comment ref="BK93" authorId="1" shapeId="0" xr:uid="{00000000-0006-0000-0200-000018000000}">
      <text>
        <r>
          <rPr>
            <b/>
            <sz val="9"/>
            <color indexed="81"/>
            <rFont val="Tahoma"/>
            <family val="2"/>
          </rPr>
          <t>Rowan Whitehouse:</t>
        </r>
        <r>
          <rPr>
            <sz val="9"/>
            <color indexed="81"/>
            <rFont val="Tahoma"/>
            <family val="2"/>
          </rPr>
          <t xml:space="preserve">
includes rnrm answer '11'</t>
        </r>
      </text>
    </comment>
    <comment ref="BM93" authorId="1" shapeId="0" xr:uid="{00000000-0006-0000-0200-000019000000}">
      <text>
        <r>
          <rPr>
            <b/>
            <sz val="9"/>
            <color indexed="81"/>
            <rFont val="Tahoma"/>
            <family val="2"/>
          </rPr>
          <t>Rowan Whitehouse:</t>
        </r>
        <r>
          <rPr>
            <sz val="9"/>
            <color indexed="81"/>
            <rFont val="Tahoma"/>
            <family val="2"/>
          </rPr>
          <t xml:space="preserve">
includes rnrm answer '2731'</t>
        </r>
      </text>
    </comment>
    <comment ref="BP93" authorId="1" shapeId="0" xr:uid="{00000000-0006-0000-0200-00001A000000}">
      <text>
        <r>
          <rPr>
            <b/>
            <sz val="9"/>
            <color indexed="81"/>
            <rFont val="Tahoma"/>
            <family val="2"/>
          </rPr>
          <t>Rowan Whitehouse:</t>
        </r>
        <r>
          <rPr>
            <sz val="9"/>
            <color indexed="81"/>
            <rFont val="Tahoma"/>
            <family val="2"/>
          </rPr>
          <t xml:space="preserve">
rnrm answer 'no'</t>
        </r>
      </text>
    </comment>
    <comment ref="AO94" authorId="0" shapeId="0" xr:uid="{32985D09-9C2B-4776-A88F-929C396C6A7B}">
      <text>
        <r>
          <rPr>
            <sz val="9"/>
            <color indexed="81"/>
            <rFont val="Tahoma"/>
            <family val="2"/>
          </rPr>
          <t>Concessions £3.50</t>
        </r>
      </text>
    </comment>
    <comment ref="K98" authorId="0" shapeId="0" xr:uid="{D90F5F05-5D8F-4FEF-B23E-0BF3892E5D1B}">
      <text>
        <r>
          <rPr>
            <sz val="9"/>
            <color indexed="81"/>
            <rFont val="Tahoma"/>
            <family val="2"/>
          </rPr>
          <t>Calculated value, data not stated</t>
        </r>
      </text>
    </comment>
    <comment ref="K103" authorId="0" shapeId="0" xr:uid="{3A6B45D7-8529-4BAA-9C64-6470CF21C5E4}">
      <text>
        <r>
          <rPr>
            <sz val="9"/>
            <color indexed="81"/>
            <rFont val="Tahoma"/>
            <family val="2"/>
          </rPr>
          <t>Data calculated as not stated (given as 'don't know)</t>
        </r>
      </text>
    </comment>
    <comment ref="BS103" authorId="1" shapeId="0" xr:uid="{00000000-0006-0000-0200-00001E000000}">
      <text>
        <r>
          <rPr>
            <b/>
            <sz val="9"/>
            <color indexed="81"/>
            <rFont val="Tahoma"/>
            <family val="2"/>
          </rPr>
          <t>Rowan Whitehouse:</t>
        </r>
        <r>
          <rPr>
            <sz val="9"/>
            <color indexed="81"/>
            <rFont val="Tahoma"/>
            <family val="2"/>
          </rPr>
          <t xml:space="preserve">
Not inclusive of peak relief staff</t>
        </r>
      </text>
    </comment>
    <comment ref="K109" authorId="0" shapeId="0" xr:uid="{CFBC0363-7ED0-409D-A067-1FF4A06F70DD}">
      <text>
        <r>
          <rPr>
            <sz val="9"/>
            <color indexed="81"/>
            <rFont val="Tahoma"/>
            <family val="2"/>
          </rPr>
          <t>Calculated value, data not stated</t>
        </r>
      </text>
    </comment>
    <comment ref="A110" authorId="1" shapeId="0" xr:uid="{00000000-0006-0000-0200-00001F000000}">
      <text>
        <r>
          <rPr>
            <b/>
            <sz val="9"/>
            <color indexed="81"/>
            <rFont val="Tahoma"/>
            <family val="2"/>
          </rPr>
          <t>Rowan Whitehouse:</t>
        </r>
        <r>
          <rPr>
            <sz val="9"/>
            <color indexed="81"/>
            <rFont val="Tahoma"/>
            <family val="2"/>
          </rPr>
          <t xml:space="preserve">
all data allocated to Norwich Castle Museum and Art Gallery</t>
        </r>
      </text>
    </comment>
    <comment ref="AO112" authorId="0" shapeId="0" xr:uid="{A90C870F-5C5A-4FA3-9688-F957B311C53F}">
      <text>
        <r>
          <rPr>
            <sz val="9"/>
            <color indexed="81"/>
            <rFont val="Tahoma"/>
            <family val="2"/>
          </rPr>
          <t>£1.25 concessions</t>
        </r>
      </text>
    </comment>
    <comment ref="K114" authorId="0" shapeId="0" xr:uid="{1F6872C5-ECF3-408E-A12F-68A23E8B9EE7}">
      <text>
        <r>
          <rPr>
            <sz val="9"/>
            <color indexed="81"/>
            <rFont val="Tahoma"/>
            <family val="2"/>
          </rPr>
          <t>Calculated value, data not stated</t>
        </r>
      </text>
    </comment>
    <comment ref="K116" authorId="0" shapeId="0" xr:uid="{527F4664-A09E-4ACD-A215-E6D9F14DE1A1}">
      <text>
        <r>
          <rPr>
            <sz val="9"/>
            <color indexed="81"/>
            <rFont val="Tahoma"/>
            <family val="2"/>
          </rPr>
          <t>Calculated value, data not stated</t>
        </r>
      </text>
    </comment>
    <comment ref="BS116" authorId="1" shapeId="0" xr:uid="{00000000-0006-0000-0200-000020000000}">
      <text>
        <r>
          <rPr>
            <b/>
            <sz val="9"/>
            <color indexed="81"/>
            <rFont val="Tahoma"/>
            <family val="2"/>
          </rPr>
          <t>Rowan Whitehouse:</t>
        </r>
        <r>
          <rPr>
            <sz val="9"/>
            <color indexed="81"/>
            <rFont val="Tahoma"/>
            <family val="2"/>
          </rPr>
          <t xml:space="preserve">
Not inclusive of peak relief staff</t>
        </r>
      </text>
    </comment>
    <comment ref="K117" authorId="0" shapeId="0" xr:uid="{953F2395-3FCD-4DA1-A25C-9683F10129B9}">
      <text>
        <r>
          <rPr>
            <sz val="9"/>
            <color indexed="81"/>
            <rFont val="Tahoma"/>
            <family val="2"/>
          </rPr>
          <t>Calculated value, data not stated</t>
        </r>
      </text>
    </comment>
    <comment ref="BS117" authorId="1" shapeId="0" xr:uid="{00000000-0006-0000-0200-000021000000}">
      <text>
        <r>
          <rPr>
            <b/>
            <sz val="9"/>
            <color indexed="81"/>
            <rFont val="Tahoma"/>
            <family val="2"/>
          </rPr>
          <t>Rowan Whitehouse:</t>
        </r>
        <r>
          <rPr>
            <sz val="9"/>
            <color indexed="81"/>
            <rFont val="Tahoma"/>
            <family val="2"/>
          </rPr>
          <t xml:space="preserve">
Not inclusive of peak relief staff</t>
        </r>
      </text>
    </comment>
    <comment ref="K120" authorId="0" shapeId="0" xr:uid="{C92AAFD4-0DA8-4CE4-8F3A-17136112ECDD}">
      <text>
        <r>
          <rPr>
            <sz val="9"/>
            <color indexed="81"/>
            <rFont val="Tahoma"/>
            <family val="2"/>
          </rPr>
          <t>Calculated value, data not stated</t>
        </r>
      </text>
    </comment>
    <comment ref="K122" authorId="1" shapeId="0" xr:uid="{00000000-0006-0000-0200-000022000000}">
      <text>
        <r>
          <rPr>
            <b/>
            <sz val="9"/>
            <color indexed="81"/>
            <rFont val="Tahoma"/>
            <family val="2"/>
          </rPr>
          <t>Rowan Whitehouse:</t>
        </r>
        <r>
          <rPr>
            <sz val="9"/>
            <color indexed="81"/>
            <rFont val="Tahoma"/>
            <family val="2"/>
          </rPr>
          <t xml:space="preserve">
"75 percent"</t>
        </r>
      </text>
    </comment>
    <comment ref="X122" authorId="1" shapeId="0" xr:uid="{00000000-0006-0000-0200-000023000000}">
      <text>
        <r>
          <rPr>
            <b/>
            <sz val="9"/>
            <color indexed="81"/>
            <rFont val="Tahoma"/>
            <family val="2"/>
          </rPr>
          <t>Rowan Whitehouse:</t>
        </r>
        <r>
          <rPr>
            <sz val="9"/>
            <color indexed="81"/>
            <rFont val="Tahoma"/>
            <family val="2"/>
          </rPr>
          <t xml:space="preserve">
35-50 per class av.42*45</t>
        </r>
      </text>
    </comment>
    <comment ref="A126" authorId="1" shapeId="0" xr:uid="{00000000-0006-0000-0200-000027000000}">
      <text>
        <r>
          <rPr>
            <b/>
            <sz val="9"/>
            <color indexed="81"/>
            <rFont val="Tahoma"/>
            <family val="2"/>
          </rPr>
          <t>Rowan Whitehouse:</t>
        </r>
        <r>
          <rPr>
            <sz val="9"/>
            <color indexed="81"/>
            <rFont val="Tahoma"/>
            <family val="2"/>
          </rPr>
          <t xml:space="preserve">
All data from scanned copy of return by Consultant except where indicated</t>
        </r>
      </text>
    </comment>
    <comment ref="T126" authorId="1" shapeId="0" xr:uid="{00000000-0006-0000-0200-000028000000}">
      <text>
        <r>
          <rPr>
            <b/>
            <sz val="9"/>
            <color indexed="81"/>
            <rFont val="Tahoma"/>
            <family val="2"/>
          </rPr>
          <t>Rowan Whitehouse:</t>
        </r>
        <r>
          <rPr>
            <sz val="9"/>
            <color indexed="81"/>
            <rFont val="Tahoma"/>
            <family val="2"/>
          </rPr>
          <t xml:space="preserve">
taken from online return rather than scanned</t>
        </r>
      </text>
    </comment>
    <comment ref="BQ126" authorId="1" shapeId="0" xr:uid="{00000000-0006-0000-0200-00002A000000}">
      <text>
        <r>
          <rPr>
            <b/>
            <sz val="9"/>
            <color indexed="81"/>
            <rFont val="Tahoma"/>
            <family val="2"/>
          </rPr>
          <t>Rowan Whitehouse:</t>
        </r>
        <r>
          <rPr>
            <sz val="9"/>
            <color indexed="81"/>
            <rFont val="Tahoma"/>
            <family val="2"/>
          </rPr>
          <t xml:space="preserve">
exc. 1 contractor</t>
        </r>
      </text>
    </comment>
    <comment ref="BK131" authorId="1" shapeId="0" xr:uid="{00000000-0006-0000-0200-000033000000}">
      <text>
        <r>
          <rPr>
            <b/>
            <sz val="9"/>
            <color indexed="81"/>
            <rFont val="Tahoma"/>
            <family val="2"/>
          </rPr>
          <t>Rowan Whitehouse:</t>
        </r>
        <r>
          <rPr>
            <sz val="9"/>
            <color indexed="81"/>
            <rFont val="Tahoma"/>
            <family val="2"/>
          </rPr>
          <t xml:space="preserve">
Elizabethan House &amp; T&amp;T share volunteers</t>
        </r>
      </text>
    </comment>
    <comment ref="BM131" authorId="1" shapeId="0" xr:uid="{00000000-0006-0000-0200-000034000000}">
      <text>
        <r>
          <rPr>
            <b/>
            <sz val="9"/>
            <color indexed="81"/>
            <rFont val="Tahoma"/>
            <family val="2"/>
          </rPr>
          <t>Rowan Whitehouse:</t>
        </r>
        <r>
          <rPr>
            <sz val="9"/>
            <color indexed="81"/>
            <rFont val="Tahoma"/>
            <family val="2"/>
          </rPr>
          <t xml:space="preserve">
Elizabethan House &amp; T&amp;T share volunteers</t>
        </r>
      </text>
    </comment>
    <comment ref="BQ131" authorId="1" shapeId="0" xr:uid="{00000000-0006-0000-0200-000035000000}">
      <text>
        <r>
          <rPr>
            <b/>
            <sz val="9"/>
            <color indexed="81"/>
            <rFont val="Tahoma"/>
            <family val="2"/>
          </rPr>
          <t>Rowan Whitehouse:</t>
        </r>
        <r>
          <rPr>
            <sz val="9"/>
            <color indexed="81"/>
            <rFont val="Tahoma"/>
            <family val="2"/>
          </rPr>
          <t xml:space="preserve">
Elizabethan House, Tollhouse &amp; T&amp;T share team - split to T&amp;T first</t>
        </r>
      </text>
    </comment>
    <comment ref="BS131" authorId="1" shapeId="0" xr:uid="{00000000-0006-0000-0200-000036000000}">
      <text>
        <r>
          <rPr>
            <b/>
            <sz val="9"/>
            <color indexed="81"/>
            <rFont val="Tahoma"/>
            <family val="2"/>
          </rPr>
          <t>Rowan Whitehouse:</t>
        </r>
        <r>
          <rPr>
            <sz val="9"/>
            <color indexed="81"/>
            <rFont val="Tahoma"/>
            <family val="2"/>
          </rPr>
          <t xml:space="preserve">
Elizabethan House, Tollhouse &amp; T&amp;T share team - split to T&amp;T first</t>
        </r>
      </text>
    </comment>
    <comment ref="BQ132" authorId="1" shapeId="0" xr:uid="{00000000-0006-0000-0200-000038000000}">
      <text>
        <r>
          <rPr>
            <b/>
            <sz val="9"/>
            <color indexed="81"/>
            <rFont val="Tahoma"/>
            <family val="2"/>
          </rPr>
          <t>Rowan Whitehouse:</t>
        </r>
        <r>
          <rPr>
            <sz val="9"/>
            <color indexed="81"/>
            <rFont val="Tahoma"/>
            <family val="2"/>
          </rPr>
          <t xml:space="preserve">
Elizabethan House, Tollhouse &amp; T&amp;T share team - split to T&amp;T first</t>
        </r>
      </text>
    </comment>
    <comment ref="BS132" authorId="1" shapeId="0" xr:uid="{00000000-0006-0000-0200-000039000000}">
      <text>
        <r>
          <rPr>
            <b/>
            <sz val="9"/>
            <color indexed="81"/>
            <rFont val="Tahoma"/>
            <family val="2"/>
          </rPr>
          <t>Rowan Whitehouse:</t>
        </r>
        <r>
          <rPr>
            <sz val="9"/>
            <color indexed="81"/>
            <rFont val="Tahoma"/>
            <family val="2"/>
          </rPr>
          <t xml:space="preserve">
Elizabethan House, Tollhouse &amp; T&amp;T share team - split to T&amp;T first</t>
        </r>
      </text>
    </comment>
    <comment ref="Q135" authorId="1" shapeId="0" xr:uid="{00000000-0006-0000-0200-00003A000000}">
      <text>
        <r>
          <rPr>
            <b/>
            <sz val="9"/>
            <color indexed="81"/>
            <rFont val="Tahoma"/>
            <family val="2"/>
          </rPr>
          <t>Rowan Whitehouse:</t>
        </r>
        <r>
          <rPr>
            <sz val="9"/>
            <color indexed="81"/>
            <rFont val="Tahoma"/>
            <family val="2"/>
          </rPr>
          <t xml:space="preserve">
108914 (number of sessions) NOT UNIQUE VISITORS</t>
        </r>
      </text>
    </comment>
    <comment ref="K136" authorId="0" shapeId="0" xr:uid="{1D19D959-34BB-4118-B2AF-41BCCB16CC84}">
      <text>
        <r>
          <rPr>
            <sz val="9"/>
            <color indexed="81"/>
            <rFont val="Tahoma"/>
            <family val="2"/>
          </rPr>
          <t>Calculated value, data not stated</t>
        </r>
      </text>
    </comment>
    <comment ref="I152" authorId="0" shapeId="0" xr:uid="{15067C8B-DF5D-45E0-93F1-7E77093ED822}">
      <text>
        <r>
          <rPr>
            <sz val="9"/>
            <color indexed="81"/>
            <rFont val="Tahoma"/>
            <family val="2"/>
          </rPr>
          <t>Total excludes Airborne Assault Museum and Royal Anglian Regiment Museum (included within overall IWM Duxford site and impacts)</t>
        </r>
      </text>
    </comment>
    <comment ref="K152" authorId="0" shapeId="0" xr:uid="{9859476C-75CF-445A-84BB-FCF6D7B59ECD}">
      <text>
        <r>
          <rPr>
            <sz val="9"/>
            <color indexed="81"/>
            <rFont val="Tahoma"/>
            <family val="2"/>
          </rPr>
          <t>Total excludes Airborne Assault Museum and Royal Anglian Regiment Museum (included within overall IWM Duxford site and impacts)</t>
        </r>
      </text>
    </comment>
    <comment ref="M152" authorId="0" shapeId="0" xr:uid="{7FA9D0C5-0A72-4733-B3C0-DE3053EDB8BD}">
      <text>
        <r>
          <rPr>
            <sz val="9"/>
            <color indexed="81"/>
            <rFont val="Tahoma"/>
            <family val="2"/>
          </rPr>
          <t>Total excludes Airborne Assault Museum and Royal Anglian Regiment Museum (included within overall IWM Duxford site and impacts)</t>
        </r>
      </text>
    </comment>
    <comment ref="BV152" authorId="0" shapeId="0" xr:uid="{181EEE1B-400E-4EA4-8F54-38DD66791015}">
      <text>
        <r>
          <rPr>
            <sz val="9"/>
            <color indexed="81"/>
            <rFont val="Tahoma"/>
            <family val="2"/>
          </rPr>
          <t>Total excludes Airborne Assault Museum and Royal Anglian Regiment Museum (included within overall IWM Duxford site and impacts)</t>
        </r>
      </text>
    </comment>
    <comment ref="BW152" authorId="0" shapeId="0" xr:uid="{FC96B2B0-328E-498F-86E2-73046A3EB6FE}">
      <text>
        <r>
          <rPr>
            <sz val="9"/>
            <color indexed="81"/>
            <rFont val="Tahoma"/>
            <family val="2"/>
          </rPr>
          <t>Total excludes Airborne Assault Museum and Royal Anglian Regiment Museum (included within overall IWM Duxford site and impacts)</t>
        </r>
      </text>
    </comment>
    <comment ref="BX152" authorId="0" shapeId="0" xr:uid="{B4CCB708-9155-417E-B7F6-205A7D3CCB01}">
      <text>
        <r>
          <rPr>
            <sz val="9"/>
            <color indexed="81"/>
            <rFont val="Tahoma"/>
            <family val="2"/>
          </rPr>
          <t>Total excludes Airborne Assault Museum and Royal Anglian Regiment Museum (included within overall IWM Duxford site and impacts)</t>
        </r>
      </text>
    </comment>
    <comment ref="I153" authorId="0" shapeId="0" xr:uid="{2CAF37B5-8394-4201-9CD2-E676B0DF595F}">
      <text>
        <r>
          <rPr>
            <sz val="9"/>
            <color indexed="81"/>
            <rFont val="Tahoma"/>
            <family val="2"/>
          </rPr>
          <t>Reduced from 555,274 in version 1 due to corrected entry for Epping Forest District Museum. See Introduction for comments</t>
        </r>
      </text>
    </comment>
    <comment ref="I161" authorId="0" shapeId="0" xr:uid="{F53FE508-7253-4294-A76A-FC9476EC4095}">
      <text>
        <r>
          <rPr>
            <sz val="9"/>
            <color indexed="81"/>
            <rFont val="Tahoma"/>
            <family val="2"/>
          </rPr>
          <t>Total includes Airborne Assault Museum and Royal Anglian Regiment Museum whose visitors are automatic visitors to IWM Duxford site (and therefore counted twice).</t>
        </r>
      </text>
    </comment>
    <comment ref="K161" authorId="0" shapeId="0" xr:uid="{AD591390-26ED-4E85-9B94-CA4B3513CB6D}">
      <text>
        <r>
          <rPr>
            <sz val="9"/>
            <color indexed="81"/>
            <rFont val="Tahoma"/>
            <family val="2"/>
          </rPr>
          <t>Total includes Airborne Assault Museum and Royal Anglian Regiment Museum whose visitors are automatic visitors to IWM Duxford site (and therefore counted twice).</t>
        </r>
      </text>
    </comment>
    <comment ref="M161" authorId="0" shapeId="0" xr:uid="{148DE1D1-7AA1-42C0-898F-116BD66AAFDB}">
      <text>
        <r>
          <rPr>
            <sz val="9"/>
            <color indexed="81"/>
            <rFont val="Tahoma"/>
            <family val="2"/>
          </rPr>
          <t>Total includes Airborne Assault Museum and Royal Anglian Regiment Museum whose visitors are automatic visitors to IWM Duxford site (and therefore counted twice).</t>
        </r>
      </text>
    </comment>
    <comment ref="I162" authorId="0" shapeId="0" xr:uid="{26EFE6EC-A0CF-4551-AFFE-107E9C242BCB}">
      <text>
        <r>
          <rPr>
            <sz val="9"/>
            <color indexed="81"/>
            <rFont val="Tahoma"/>
            <family val="2"/>
          </rPr>
          <t>Total includes Airborne Assault Museum and Royal Anglian Regiment Museum whose visitors are automatic visitors to IWM Duxford site (and therefore counted twice).</t>
        </r>
      </text>
    </comment>
    <comment ref="K162" authorId="0" shapeId="0" xr:uid="{F320DCAB-CE0A-46A2-A408-C128DB19C71B}">
      <text>
        <r>
          <rPr>
            <sz val="9"/>
            <color indexed="81"/>
            <rFont val="Tahoma"/>
            <family val="2"/>
          </rPr>
          <t>Total includes Airborne Assault Museum and Royal Anglian Regiment Museum whose visitors are automatic visitors to IWM Duxford site (and therefore counted twice).</t>
        </r>
      </text>
    </comment>
    <comment ref="M162" authorId="0" shapeId="0" xr:uid="{D5D813C8-D70B-40A3-98A7-A3B4C2720F25}">
      <text>
        <r>
          <rPr>
            <sz val="9"/>
            <color indexed="81"/>
            <rFont val="Tahoma"/>
            <family val="2"/>
          </rPr>
          <t>Total includes Airborne Assault Museum and Royal Anglian Regiment Museum whose visitors are automatic visitors to IWM Duxford site (and therefore counted twice).</t>
        </r>
      </text>
    </comment>
    <comment ref="I165" authorId="0" shapeId="0" xr:uid="{C7014E5B-ECF9-4502-B870-C65F693F62F1}">
      <text>
        <r>
          <rPr>
            <sz val="9"/>
            <color indexed="81"/>
            <rFont val="Tahoma"/>
            <family val="2"/>
          </rPr>
          <t>Total includes Airborne Assault Museum and Royal Anglian Regiment Museum whose visitors are automatic visitors to IWM Duxford site (and therefore counted twice).</t>
        </r>
      </text>
    </comment>
    <comment ref="K165" authorId="0" shapeId="0" xr:uid="{3A1F571A-F9B5-4806-8CF1-FF02822ACE6B}">
      <text>
        <r>
          <rPr>
            <sz val="9"/>
            <color indexed="81"/>
            <rFont val="Tahoma"/>
            <family val="2"/>
          </rPr>
          <t>Total includes Airborne Assault Museum and Royal Anglian Regiment Museum whose visitors are automatic visitors to IWM Duxford site (and therefore counted twice).</t>
        </r>
      </text>
    </comment>
    <comment ref="M165" authorId="0" shapeId="0" xr:uid="{916D950C-9134-4E0C-919A-03F82C7679BB}">
      <text>
        <r>
          <rPr>
            <sz val="9"/>
            <color indexed="81"/>
            <rFont val="Tahoma"/>
            <family val="2"/>
          </rPr>
          <t>Total includes Airborne Assault Museum and Royal Anglian Regiment Museum whose visitors are automatic visitors to IWM Duxford site (and therefore counted twice).</t>
        </r>
      </text>
    </comment>
  </commentList>
</comments>
</file>

<file path=xl/sharedStrings.xml><?xml version="1.0" encoding="utf-8"?>
<sst xmlns="http://schemas.openxmlformats.org/spreadsheetml/2006/main" count="6388" uniqueCount="590">
  <si>
    <t>Name of Museum</t>
  </si>
  <si>
    <t>Status</t>
  </si>
  <si>
    <t>Type</t>
  </si>
  <si>
    <t>100th Bomb Group Memorial Museum</t>
  </si>
  <si>
    <t>Full Accreditation</t>
  </si>
  <si>
    <t>Airborne Assault</t>
  </si>
  <si>
    <t>Aldeburgh Museum</t>
  </si>
  <si>
    <t>Anglesey Abbey, Gardens and Lode Mill</t>
  </si>
  <si>
    <t>Ashwell Village Museum</t>
  </si>
  <si>
    <t>Provisional Accreditation (12 months)</t>
  </si>
  <si>
    <t>Beccles and District Museum</t>
  </si>
  <si>
    <t>Beecroft Art Gallery</t>
  </si>
  <si>
    <t xml:space="preserve">Bentwaters Cold War Museum </t>
  </si>
  <si>
    <t>Bishop Bonnerʼs Cottage Museum</t>
  </si>
  <si>
    <t>Bishopʼs Stortford Museum</t>
  </si>
  <si>
    <t>Brentwood Museum</t>
  </si>
  <si>
    <t>Bressingham Steam Museum</t>
  </si>
  <si>
    <t>Brightlingsea Museum</t>
  </si>
  <si>
    <t>British Schools Museum</t>
  </si>
  <si>
    <t>Burwell Museum</t>
  </si>
  <si>
    <t>Cambridge Museum of Technology</t>
  </si>
  <si>
    <t>Centre for Computing History</t>
  </si>
  <si>
    <t>Chatteris Museum</t>
  </si>
  <si>
    <t>Chelmsford Museum</t>
  </si>
  <si>
    <t>Christchurch Mansion</t>
  </si>
  <si>
    <t>Clare Ancient House Museum</t>
  </si>
  <si>
    <t>Colchester Castle Museum</t>
  </si>
  <si>
    <t>Combined Military Services Museum</t>
  </si>
  <si>
    <t>Cromer Museum</t>
  </si>
  <si>
    <t>Cromwell Museum</t>
  </si>
  <si>
    <t>Dacorum Heritage Trust</t>
  </si>
  <si>
    <t>De Havilland Aircraft Heritage Centre</t>
  </si>
  <si>
    <t>Diss Museum</t>
  </si>
  <si>
    <t>Dunwich Museum</t>
  </si>
  <si>
    <t>East Anglian Railway Museum</t>
  </si>
  <si>
    <t>Elizabethan House Museum</t>
  </si>
  <si>
    <t>Ely Museum</t>
  </si>
  <si>
    <t>Epping Forest District Museum</t>
  </si>
  <si>
    <t>Essex Collection of Art from Latin America</t>
  </si>
  <si>
    <t>Essex Fire Museum</t>
  </si>
  <si>
    <t>Essex Police Museum</t>
  </si>
  <si>
    <t>Essex Regiment Museum</t>
  </si>
  <si>
    <t>Felixstowe Museum</t>
  </si>
  <si>
    <t>Fitzwilliam Museum</t>
  </si>
  <si>
    <t>Gainsborough’s House</t>
  </si>
  <si>
    <t>Garden City Collection Study Centre</t>
  </si>
  <si>
    <t>Gressenhall Farm and Workhouse</t>
  </si>
  <si>
    <t>Halesworth and District Museum</t>
  </si>
  <si>
    <t>Hertford Museum</t>
  </si>
  <si>
    <t>HMS Ganges</t>
  </si>
  <si>
    <t>Provisional Accreditation (6 months)</t>
  </si>
  <si>
    <t>Hollytrees Museum, Colchester</t>
  </si>
  <si>
    <t>Ickworth House</t>
  </si>
  <si>
    <t>Imperial War Museum Duxford</t>
  </si>
  <si>
    <t>Ipswich Museum</t>
  </si>
  <si>
    <t>Ipswich Transport Museum</t>
  </si>
  <si>
    <t>John Bunyan Museum and Library</t>
  </si>
  <si>
    <t>Kettles Yard, University of Cambridge</t>
  </si>
  <si>
    <t>Lanman Museum</t>
  </si>
  <si>
    <t>Laxfield and District Museum</t>
  </si>
  <si>
    <t>Leighton Buzzard Railway Museum</t>
  </si>
  <si>
    <t>Little Hall, Lavenham</t>
  </si>
  <si>
    <t>Long Shop Museum</t>
  </si>
  <si>
    <t>Lowestoft Maritime Museum</t>
  </si>
  <si>
    <t>Lowestoft Museum</t>
  </si>
  <si>
    <t>Lowewood Museum</t>
  </si>
  <si>
    <t>March and District Museum</t>
  </si>
  <si>
    <t>Mersea Island Museum</t>
  </si>
  <si>
    <t>Mildenhall and District Museum</t>
  </si>
  <si>
    <t>Mill Green Museum and Mill</t>
  </si>
  <si>
    <t>Moyseʼs Hall Museum</t>
  </si>
  <si>
    <t>Museum of Cambridge</t>
  </si>
  <si>
    <t>Museum of Classical Archaeology, University of Cambridge</t>
  </si>
  <si>
    <t>Museum of East Anglian Life</t>
  </si>
  <si>
    <t>Museum of Norwich at the Bridewell</t>
  </si>
  <si>
    <t>Museum of Power</t>
  </si>
  <si>
    <t>National Heritage Centre for Horseracing and Sporting Art</t>
  </si>
  <si>
    <t>Natural History Museum at Tring</t>
  </si>
  <si>
    <t>Natural History Museum, Colchester</t>
  </si>
  <si>
    <t>New Hall Art Collection at Murray Edwards College</t>
  </si>
  <si>
    <t>Norfolk and Suffolk Aviation Museum</t>
  </si>
  <si>
    <t>Norris Museum</t>
  </si>
  <si>
    <t>Norwich Castle Museum &amp; Art Gallery</t>
  </si>
  <si>
    <t>Octavia Hill Birth Place Museum</t>
  </si>
  <si>
    <t xml:space="preserve">Orford Museum </t>
  </si>
  <si>
    <t>Oxburgh Hall</t>
  </si>
  <si>
    <t>Paycockeʼs House &amp; Garden</t>
  </si>
  <si>
    <t>Peterborough Museum And Art Gallery</t>
  </si>
  <si>
    <t>Potters Bar Museum</t>
  </si>
  <si>
    <t>Prickwillow Engine Museum</t>
  </si>
  <si>
    <t>Prittlewell Priory Museum</t>
  </si>
  <si>
    <t>RAF Air Defence Radar Museum</t>
  </si>
  <si>
    <t>Ramsey Rural Museum</t>
  </si>
  <si>
    <t>RNLI Henry Blogg Museum</t>
  </si>
  <si>
    <t>Royal Anglian Regiment Museum</t>
  </si>
  <si>
    <t>Royal Norfolk Regimental Museum</t>
  </si>
  <si>
    <t>Royston &amp; District Museum &amp; Art Gallery</t>
  </si>
  <si>
    <t>Saffron Walden Museum</t>
  </si>
  <si>
    <t>Sedgwick Museum of Earth Sciences</t>
  </si>
  <si>
    <t>Sheringham Museum</t>
  </si>
  <si>
    <t>Southchurch Hall Museum</t>
  </si>
  <si>
    <t>Southend Central Museum</t>
  </si>
  <si>
    <t>Southend Pier Museum</t>
  </si>
  <si>
    <t>Southwold Museum</t>
  </si>
  <si>
    <t>St Albans Museum and Gallery</t>
  </si>
  <si>
    <t>St Neots Museum</t>
  </si>
  <si>
    <t>St Seraphim's Icon &amp; Railway Heritage Museum</t>
  </si>
  <si>
    <t>Stained Glass Museum</t>
  </si>
  <si>
    <t>Stevenage Museum</t>
  </si>
  <si>
    <t>Stockwood Discovery Centre</t>
  </si>
  <si>
    <t>Strangersʼ Hall Museum</t>
  </si>
  <si>
    <t>Suffolk Regiment Museum</t>
  </si>
  <si>
    <t>Swaffham Museum</t>
  </si>
  <si>
    <t>Thorney Heritage Centre</t>
  </si>
  <si>
    <t>Time and Tide Museum</t>
  </si>
  <si>
    <t>Tolhouse Gaol and Museum</t>
  </si>
  <si>
    <t>Trueʼs Yard Fisherfolk Museum</t>
  </si>
  <si>
    <t>University Museum of Zoology, Cambridge</t>
  </si>
  <si>
    <t>University of Cambridge Museum of Archaeology and Anthropology</t>
  </si>
  <si>
    <t>Verulamium Museum</t>
  </si>
  <si>
    <t>Wardown Park Museum</t>
  </si>
  <si>
    <t>Ware Museum</t>
  </si>
  <si>
    <t>Watford Museum</t>
  </si>
  <si>
    <t>Welwyn Roman Baths</t>
  </si>
  <si>
    <t>West Stow Anglo-Saxon Museum</t>
  </si>
  <si>
    <t>Whipple Museum of The History of Science, University of Cambridge</t>
  </si>
  <si>
    <t>Whittlesey Museum</t>
  </si>
  <si>
    <t>Wisbech &amp; Fenland Museum</t>
  </si>
  <si>
    <t>Woodbridge Museum</t>
  </si>
  <si>
    <t>Independent</t>
  </si>
  <si>
    <t>National Trust</t>
  </si>
  <si>
    <t>Local Authority</t>
  </si>
  <si>
    <t>National</t>
  </si>
  <si>
    <t>University</t>
  </si>
  <si>
    <t>County</t>
  </si>
  <si>
    <t>Multisite</t>
  </si>
  <si>
    <t>Norfolk</t>
  </si>
  <si>
    <t>Cambridgeshire</t>
  </si>
  <si>
    <t>Suffolk</t>
  </si>
  <si>
    <t>Hertfordshire</t>
  </si>
  <si>
    <t>Essex</t>
  </si>
  <si>
    <t>Bedfordshire</t>
  </si>
  <si>
    <t>Colchester &amp; Ipswich Museums Service</t>
  </si>
  <si>
    <t>Luton Culture</t>
  </si>
  <si>
    <t>Norfolk Museums Service</t>
  </si>
  <si>
    <t>Southend Museums Service</t>
  </si>
  <si>
    <t>St Albans Museums</t>
  </si>
  <si>
    <t>St Edmundsbury</t>
  </si>
  <si>
    <t>Welwyn Hatfield Museums Service</t>
  </si>
  <si>
    <t>Flag Fen</t>
  </si>
  <si>
    <t>University of Hertfordshire Art Collection</t>
  </si>
  <si>
    <t>Stow Maries Great War Aerodrome Museum</t>
  </si>
  <si>
    <t>Halstead &amp; District Local History Society</t>
  </si>
  <si>
    <t>Duxford Aviation Society Museum</t>
  </si>
  <si>
    <t>Tring Local History Museum</t>
  </si>
  <si>
    <t>Working Towards Accreditation</t>
  </si>
  <si>
    <t>Vivacity Peterborough</t>
  </si>
  <si>
    <t>Elstree and Borehamwood Museum</t>
  </si>
  <si>
    <t>Ministry of Defence</t>
  </si>
  <si>
    <t>Burnham-on-Crouch and District Museum</t>
  </si>
  <si>
    <t>Bawdsey Radar Transmitter Block</t>
  </si>
  <si>
    <t>Size</t>
  </si>
  <si>
    <t>Q2. How would you class your museum's opening hours?</t>
  </si>
  <si>
    <t>Q3. How many hours was your museum open to the public in 2018/19?</t>
  </si>
  <si>
    <t>Q5. Is this known or an estimate?</t>
  </si>
  <si>
    <t>Q6. What was the total number of visits by adults (16 or above)?</t>
  </si>
  <si>
    <t xml:space="preserve">Q7. Is this known or an estimate?
 </t>
  </si>
  <si>
    <t>Q8. What was the total number of visits by children (under 16 but excluding under 5s)?</t>
  </si>
  <si>
    <t>Q9. Is this known or an estimate?</t>
  </si>
  <si>
    <t>Q10. Is there a reason for any significant change from the previous year (e.g. closed for redevelopment, major exhibition)?</t>
  </si>
  <si>
    <t>Q11. Does your museum have its own website over which it has editorial control?
i.e. can you make changes to the web content without having to go through another part such as a web developer or local authority?
(NPO Question D19)</t>
  </si>
  <si>
    <t>Q13. Is this known or an estimate?</t>
  </si>
  <si>
    <t>Q14. Does your museum use social media to engage with audiences?</t>
  </si>
  <si>
    <t>Q16. Is this known or an estimate?</t>
  </si>
  <si>
    <t>Q18. Is this known or an estimate?</t>
  </si>
  <si>
    <t>Q20. Is this known or an estimate?</t>
  </si>
  <si>
    <t>Q22. Is this known or an estimate?</t>
  </si>
  <si>
    <t>Q24. Is this known or an estimate?</t>
  </si>
  <si>
    <t>Q25. What was the total number of different schools and formal learning organisations engaged?</t>
  </si>
  <si>
    <t>Q26. Is this known or an estimate?</t>
  </si>
  <si>
    <t>Q28. Is this known or an estimate?</t>
  </si>
  <si>
    <t>Q29. How many participants were there in the above sessions?</t>
  </si>
  <si>
    <t>Q30. Is this known or an estimate?</t>
  </si>
  <si>
    <t>Q32. Is this known or an estimate?</t>
  </si>
  <si>
    <t>Q33. How many participants were there in the above sessions?</t>
  </si>
  <si>
    <t>Q34. Is this known or an estimate?</t>
  </si>
  <si>
    <t>Q36. Has your museum received any capital grant income in 2018/19? e.g grants for new or refurbished buildings, galleries or equipment.</t>
  </si>
  <si>
    <t>Q39. Does your museum charge for admission?</t>
  </si>
  <si>
    <t>Q44. Does your museum have a shop/retail outlet?</t>
  </si>
  <si>
    <t>Q50. Does your museum have a contracted out cafe/refreshment?</t>
  </si>
  <si>
    <t>Q53. Do you generate any other earned income?
e.g. income from hospitality, educational activity and any other income from trading activity e.g. property rental addition to the previous reported income above.</t>
  </si>
  <si>
    <t>Q56. Does your museum receive any regular public subsidy or regular public grant for core activities (e.g. core funding from local authority, HE, DCMS, Arts Council NPO, MODF or other regular core funding)?</t>
  </si>
  <si>
    <t>Q63. Did you receive any project (revenue) grant income in 2018/19?</t>
  </si>
  <si>
    <t>Q72. Is there a reason for any significant changes in your income and expenditure from the previous year?</t>
  </si>
  <si>
    <t>Q73.1. Arts Council England</t>
  </si>
  <si>
    <t>Q73.2. National Lottery Heritage Fund (previously HLF)</t>
  </si>
  <si>
    <t>Q73.3. Charitable Trusts &amp; Foundations (e.g. Pilgrim Trust)</t>
  </si>
  <si>
    <t>Q73.4. Other charitable giving (e.g. donations, Friends)</t>
  </si>
  <si>
    <t>Q73.5. Local Government grants (non core funding)</t>
  </si>
  <si>
    <t>Q73.6. Corporate sponsorship (cash donations)</t>
  </si>
  <si>
    <t>Q73.7. Gift Aid</t>
  </si>
  <si>
    <t>Q73.8. Other (please specify):</t>
  </si>
  <si>
    <t>Q74. In the last twelve months, has your museum raised funds via online giving / crowdfunding? (e.g. Just Giving, Local Giving, Virgin Money Giving, Kickstarter, Indiegogo, Art Happens)</t>
  </si>
  <si>
    <t>Q75. Did any volunteers work at your museum during 2018/19?
(Please include Trustees but do not include unpaid internships/apprentices or work experience placements)</t>
  </si>
  <si>
    <t>Q76. What is the total number of volunteers at your museum, including Trustees?</t>
  </si>
  <si>
    <t>Q78. How many hours did your volunteers contribute to the museum in 2018/19?</t>
  </si>
  <si>
    <t>Q80. Does your museum employ any staff?</t>
  </si>
  <si>
    <t>Q82. Is this is an actual or an estimate?</t>
  </si>
  <si>
    <t>Q84. Is this figure an actual or an estimate?</t>
  </si>
  <si>
    <t>Closed for part of the year - regular seasonal closure</t>
  </si>
  <si>
    <t>Estimate</t>
  </si>
  <si>
    <t>N/A</t>
  </si>
  <si>
    <t>Yes</t>
  </si>
  <si>
    <t>Known</t>
  </si>
  <si>
    <t>No</t>
  </si>
  <si>
    <t>Actual</t>
  </si>
  <si>
    <t>Estimated</t>
  </si>
  <si>
    <t>Open all year</t>
  </si>
  <si>
    <t>Don't Know</t>
  </si>
  <si>
    <t>no</t>
  </si>
  <si>
    <t>n/a</t>
  </si>
  <si>
    <t>Closed for part of the year other - e.g. refurbishment/ repairs</t>
  </si>
  <si>
    <t>Museum partly closed Jan 2018 to July 2019</t>
  </si>
  <si>
    <t>NHLF and Council investment</t>
  </si>
  <si>
    <t>Spacehive Essex</t>
  </si>
  <si>
    <t xml:space="preserve">We have our first annual report we would like to share with you! </t>
  </si>
  <si>
    <t>For some exhibitions/ seasonally</t>
  </si>
  <si>
    <t>No major change.</t>
  </si>
  <si>
    <t xml:space="preserve">Staff changes </t>
  </si>
  <si>
    <t>We have made less use of SHARE this year due to extreme pressure on staff time (not captured on the previous page is that we lost 2/3 of our core staff to new jobs, so have spent the last 12 months operating one person down while we appointed). But we only ever have positive experiences. SHARE training is excellent and next year we hope to send more staff on more training opportunities.</t>
  </si>
  <si>
    <t>Gallery 2 and 3 (two of the largest galleries in the Museum) were closed for roof repairs and refurbishment for most of the year.  The main Founder's Entrance to the Museum was also closed for several months to facilitate these building works.  These closures have impacted on visitor numbers.</t>
  </si>
  <si>
    <t>Research England HEMG funding, AHRC research grants, Higher Education Innovation Fund (HEIF) grant.</t>
  </si>
  <si>
    <t>We are currently completing several projects and preparing for our centenary year, both of which mean our overall spend is higher than usual.</t>
  </si>
  <si>
    <t>This period represents the first year of reopening following a 5yr closure period for redevelopment.  The Museum reopened to the Public in part on 27th March 2018 and in full on 23rd June 2018.</t>
  </si>
  <si>
    <t>The University Museum of Zoology reopened after a five year closure for redevelopment.  Income generation from visitor donations and education activities has therefore significantly increased.</t>
  </si>
  <si>
    <t>Very successful and popular temporary summer exhibition</t>
  </si>
  <si>
    <t>The Museum continues is very active programme of education and outreach activities, temporary exhibitions and international loans and is working towards a major collections move to a new storage facility over the next few years.</t>
  </si>
  <si>
    <t>Closed for building repairs</t>
  </si>
  <si>
    <t xml:space="preserve">Number of objects purchased. </t>
  </si>
  <si>
    <t>Bequest</t>
  </si>
  <si>
    <t xml:space="preserve">Advice from Accreditation Advisor was very helpful. </t>
  </si>
  <si>
    <t xml:space="preserve">We were closed for building repairs for part of the year which affected our visitor numbers, but response following our reopening has been very positive. </t>
  </si>
  <si>
    <t>Ipswich Art Gallery</t>
  </si>
  <si>
    <t>35% increase in visitors due to the Kiss &amp; Tell exhibition</t>
  </si>
  <si>
    <t>The protracted heatwave cut down on visitors during the summer</t>
  </si>
  <si>
    <t>Some drop in income due to drop in numbers over the summer</t>
  </si>
  <si>
    <t>V&amp;A</t>
  </si>
  <si>
    <t>Natural History Museum, European Funding</t>
  </si>
  <si>
    <t>There are many costs which the council pays, i.e. cleaning at Stockwood, significant maintenance of the sites etc. which is not accounted for here as we don't have these figures. Funding is also given for several building, not just museums so this can't be broken down</t>
  </si>
  <si>
    <t>London Luton Airport</t>
  </si>
  <si>
    <t>Gallery opened to the public on 8 June 2018</t>
  </si>
  <si>
    <t>BT Donate</t>
  </si>
  <si>
    <t>NA</t>
  </si>
  <si>
    <t>2017 we had an exhibition of a local, historical notable.  Although not a significant reduction of visitor number in 2018.</t>
  </si>
  <si>
    <t>Just Giving : £68.30</t>
  </si>
  <si>
    <t xml:space="preserve">We were successful (October 2018) with our Stage 2 NHLF application for a complete refurbishment of the museum and Moot Hall building. </t>
  </si>
  <si>
    <t>Building renovation project</t>
  </si>
  <si>
    <t>Historic England</t>
  </si>
  <si>
    <t>attended practical and useful training courses. use information and published documents from the website.</t>
  </si>
  <si>
    <t>We have provided volunteer opportunities, which have also been a great asset to the museum, for Duke of Edinburgh award students and members of the community with varying degrees of ability.</t>
  </si>
  <si>
    <t>Reopened 2018 with 3 year funding from NLHF which includes staff cost (3 yr contract)</t>
  </si>
  <si>
    <t>None</t>
  </si>
  <si>
    <t>Decoration of exhibition room and install of CCTV</t>
  </si>
  <si>
    <t>AfSM</t>
  </si>
  <si>
    <t>No significant change.</t>
  </si>
  <si>
    <t>Interesting, but mostly doesn't apply to our small museum</t>
  </si>
  <si>
    <t>Employed more staff</t>
  </si>
  <si>
    <t xml:space="preserve">Museum attended one SHARE session. Su Booth offered email advice about various issues. </t>
  </si>
  <si>
    <t>Closed in preparation for the installation of new exhibitions</t>
  </si>
  <si>
    <t>Preparation for the start of a project to install new exhibitions and facilities</t>
  </si>
  <si>
    <t>Courses attended have been helpful and encouraging</t>
  </si>
  <si>
    <t>In June 2018 we moved into our new premises after a major refurbishment and construction.  In September 2018 we appointed designers to help us with the installation of new exhibitions and facilities.</t>
  </si>
  <si>
    <t>Major exhibition</t>
  </si>
  <si>
    <t>Major exhibition and grants</t>
  </si>
  <si>
    <t>Excellent training sessions. Intend to continue with this.</t>
  </si>
  <si>
    <t>Exhibition in conjunction with Herts at War. GIS status completed and had first GIS loan.</t>
  </si>
  <si>
    <t>Unforeseen expenditure</t>
  </si>
  <si>
    <t>£200 just giving</t>
  </si>
  <si>
    <t xml:space="preserve">No significant change </t>
  </si>
  <si>
    <t>No significant changes</t>
  </si>
  <si>
    <t xml:space="preserve">We will continue to work on our equality and diversity action plan as we seek to find new trustees </t>
  </si>
  <si>
    <t>Closed all of the year - e.g. redevelopment</t>
  </si>
  <si>
    <t>Closed for redevelopment</t>
  </si>
  <si>
    <t>Major redevelopment project.</t>
  </si>
  <si>
    <t>Crowdfunder £5347</t>
  </si>
  <si>
    <t>We are proud to have worked on a major redevelopment programme during the year which has improved our visitor experience through new interpretation and visitor facilities.   A small team delivered this project, it was not always easy, but we have emerged with a new museum which is gaining excellent visitor feedback.</t>
  </si>
  <si>
    <t>NO</t>
  </si>
  <si>
    <t>Only possible reason would be the extremely hot season in Summer 2018</t>
  </si>
  <si>
    <t>No suppport</t>
  </si>
  <si>
    <t>The Museum has been a contributing partner on the historical interpretation and editorial work on the Clare Castle Country Park's development grant funded by the National Lottery Heritage Fund.</t>
  </si>
  <si>
    <t>Very helpful, and we plan to renew our accreditation in the coming year with their support, and look for a new museum venue.</t>
  </si>
  <si>
    <t>30% increase due to new leadership, better programming, increased publicity, longer opening hours</t>
  </si>
  <si>
    <t>New full time member of staff</t>
  </si>
  <si>
    <t>Support for Energy Efficency, Visioning for the Museum, Audience surveying</t>
  </si>
  <si>
    <t>Recruitment of an additional FTE</t>
  </si>
  <si>
    <t>We secured a NHLF lottery grant of £2million in August 2018</t>
  </si>
  <si>
    <t>The Heritage and Museums Officer, who provides advice and support to the museum, has liaised with SHARE with regards advice on Accreditation and CIO Trustees and circulates training information.</t>
  </si>
  <si>
    <t xml:space="preserve">The museum achieved full Accreditation in May 2019.  We have also had a very successful temporary exhibition based on the coming of the railway, which attracted a record number of visitors to the museum 2,529 for the period covered by this survey. </t>
  </si>
  <si>
    <t>no significant change</t>
  </si>
  <si>
    <t>Redvelopment project</t>
  </si>
  <si>
    <t>Share is a very useful resource although we found the new website difficult to negotiate.</t>
  </si>
  <si>
    <t xml:space="preserve">Due to change in staffing, figures before November 2018 are not available.  </t>
  </si>
  <si>
    <t xml:space="preserve">ESCALA celebrated its 25th anniversary in 2019. As well, as a result of staffing changes, a new Curator and Assistant Curator were appointed. </t>
  </si>
  <si>
    <t>Change in personnel</t>
  </si>
  <si>
    <t>.</t>
  </si>
  <si>
    <t>N/A (see next page)</t>
  </si>
  <si>
    <t>AIM Sustainability Scheme supported by Esme Fairbairn Foundation</t>
  </si>
  <si>
    <t>AIM grant enabled Felixstowe Museum to access the support of Consultant Heather Lomas  to review Governance and develop effective forward planning to comply with latest guidelines from ACE.This work resulted in the appointment of three new Trustees; and a recruitment drive for volunteers. The Museum contributed to the Time Capsule Project organised by the Suffolk Records Office  to celebrate their new premises. We worked with a local school to reflect on the last 100 years of Felixstowe's history for this project.</t>
  </si>
  <si>
    <t>Commencement of delivery phase of capital project</t>
  </si>
  <si>
    <t>£1375 MyDonate</t>
  </si>
  <si>
    <t>Yes. As always we have found it most helpful.</t>
  </si>
  <si>
    <t>Open by appointment only - all year</t>
  </si>
  <si>
    <t>We were doing less store tours, also have less staff on site.</t>
  </si>
  <si>
    <t>Partly closed in 2017/18</t>
  </si>
  <si>
    <t>SHARE Museum East</t>
  </si>
  <si>
    <t>Received in a previous year.</t>
  </si>
  <si>
    <t>No specific reason</t>
  </si>
  <si>
    <t>One off grants received</t>
  </si>
  <si>
    <t>Staff vacancies</t>
  </si>
  <si>
    <t>Attended courses on GDPR and Volunteers and the Law. Both excellent and helpful courses.  Re GDPR the museum became a member of ICO.  Re Safeguarding we are reviewing our policy on volunteer recruitment.</t>
  </si>
  <si>
    <t>We are pleased with our progress this year, but there is still more work to be done which is difficult with only volunteers.</t>
  </si>
  <si>
    <t>We are an inside attraction and were helped by bad weather. especially at Easter 2018.</t>
  </si>
  <si>
    <t>Two Legacies received total of 27,921.</t>
  </si>
  <si>
    <t>Association. for Industrial Archaeology</t>
  </si>
  <si>
    <t>expenditure on projects which had money recieved in previous year, and will recieve in next year</t>
  </si>
  <si>
    <t>Yes, 2018/19 was a full year of trading, we were closed to the public most of 2017/18.</t>
  </si>
  <si>
    <t>We have attended a variety of SHARE workshops which have all been excellent.</t>
  </si>
  <si>
    <t>Very supportive as ever.</t>
  </si>
  <si>
    <t>AIM grant</t>
  </si>
  <si>
    <t>More child friendly activities and "family" days.</t>
  </si>
  <si>
    <t>Slight increase in visitor numbers.</t>
  </si>
  <si>
    <t>Very useful.</t>
  </si>
  <si>
    <t xml:space="preserve">Making Waves Together.  Lowestoft Heritage Forum.  </t>
  </si>
  <si>
    <t>Support from SHARE Museums East has been invaluable during the period under consideration.</t>
  </si>
  <si>
    <t>Higher insurance and utility charges have affected overall income.</t>
  </si>
  <si>
    <t>The museum has ben supporting ENORI (Essex Native Oyster Restoration Initiative)</t>
  </si>
  <si>
    <t>Not that we can say.</t>
  </si>
  <si>
    <t>Retail income loss explained by purchase of stock as yet unsold.</t>
  </si>
  <si>
    <t>Excellent training courses both here and at other museums</t>
  </si>
  <si>
    <t>Open fully for first time since early 2018.</t>
  </si>
  <si>
    <t>From July 2018, open 7 day per week. Prior to that, closure period and then open 3 days per week.</t>
  </si>
  <si>
    <t>Share has always been a great support and very effective in delivering training. Well done all!</t>
  </si>
  <si>
    <t>Weather and World Cup</t>
  </si>
  <si>
    <t>Share is a great networking opportunity and keeps us in touch with other museums to share best practice.</t>
  </si>
  <si>
    <t>Our collections project was featured as a case study in the Museums Association's Collections 2030 work. We worked with 132 volunteers to digitise 7,113 records. Over half our collections project volunteers have been under 25.</t>
  </si>
  <si>
    <t>Children visit numbers increased due to improved and popular Schools learning programme</t>
  </si>
  <si>
    <t>1 member of staff directly paid by Museum instead of grant fund</t>
  </si>
  <si>
    <t>Received ACE accreditation in March 2018, which has raised our profile</t>
  </si>
  <si>
    <t>Please note that last year's accounts have not been finalised so don't have exact figures; we received core funding from the College for the Art Collection, of c£42300 which matches expenditure</t>
  </si>
  <si>
    <t>No major change</t>
  </si>
  <si>
    <t>SHARE courses and conferences are very helpful</t>
  </si>
  <si>
    <t>Junior Engineering Days</t>
  </si>
  <si>
    <t>New staff, marketing, roof leak</t>
  </si>
  <si>
    <t>Opened a secondhand bookshop in Wisbech</t>
  </si>
  <si>
    <t>Nomsiginificant change (31,054 last year)</t>
  </si>
  <si>
    <t>our curator, Jenna Ingamells, has participated in several SHARE Museums East programmes which have greatly benefited her work at Orford Museum.</t>
  </si>
  <si>
    <t>Extended periods of closure as listed previously</t>
  </si>
  <si>
    <t>more diverse offer</t>
  </si>
  <si>
    <t>Increased grant income and reduced costs</t>
  </si>
  <si>
    <t>Increase in staff to support running of the museum, support volunteers, increase income and improve visitor experience</t>
  </si>
  <si>
    <t>Rural Development Grant</t>
  </si>
  <si>
    <t>Trustees and volunteers attended several courses/worshops which were very informative. Have recently received assitance in becoming a CIO by the end of 2019</t>
  </si>
  <si>
    <t>More advertising</t>
  </si>
  <si>
    <t>More maintenance costs</t>
  </si>
  <si>
    <t>Invaluable input to our future</t>
  </si>
  <si>
    <t>New event</t>
  </si>
  <si>
    <t>A new event was started which generated more footfall and income</t>
  </si>
  <si>
    <t>We received support relating to our conversion from a Community Trust to A CIO. SHARE helped with some advice but principally funding and the recommendation of an appropriate consultant. Everything worked very well and conversion was approved in good time.</t>
  </si>
  <si>
    <t>We commence an Outreach programme that has proved both beneficla to us and the schools it targets.</t>
  </si>
  <si>
    <t>change in staffing, closure during the holiday period for conservation.</t>
  </si>
  <si>
    <t>We received a bequest of 20,000.</t>
  </si>
  <si>
    <t>None, apart from heatwave which may have discouraged visits to indoor venues</t>
  </si>
  <si>
    <t>free for under 18s</t>
  </si>
  <si>
    <t>slight increase on last year as we have been encouraging family visitors and school visits on site.</t>
  </si>
  <si>
    <t>Higher spend on shop stock and casual staff due to increased opening hours</t>
  </si>
  <si>
    <t>We recieved continued support from SHARE and have been lucky to be able to send volunteers and trusees as well as staff on various training courses run by SHARE. This has proved invaluable to us as a small independent museum.</t>
  </si>
  <si>
    <t>A decrease in revenue and an increase in repairs and maintenance cost for the 1Q of 2019</t>
  </si>
  <si>
    <t>Donation to Disposal: Documentation Procedures and Guidance. Cambridge 17th January 2019. As the two new curators for Southwold Museum we found the information very informative. It was presented well and easy to understand.</t>
  </si>
  <si>
    <t xml:space="preserve">Our new Escape Room sessions has earned £3,982 significantly increasing our income </t>
  </si>
  <si>
    <t>Sorry Ive left out Town Council Festival grant about £2,800 in 2018, can send you that next week as on holiday this week!</t>
  </si>
  <si>
    <t xml:space="preserve">Our partnership with a local couple to create an Escape room involving our Edwardian prison cell has been really successful, popular and financially beneficial </t>
  </si>
  <si>
    <t>Large grant from HLF Heritage Lottery and match funding</t>
  </si>
  <si>
    <t>We continue to receive excellent support and advice from SHARE museums East in the way of practical help, suggestions, and training. The support we receive is invaluable and enables us to maintain the accredited museum.</t>
  </si>
  <si>
    <t>Planning and preparation for the opening of our Icon and heritage gallery</t>
  </si>
  <si>
    <t>project grant</t>
  </si>
  <si>
    <t>Help to start using Audience Finder, very useful, got us started and helped demystify the process, heard other people's experience and gave us the confidence we needed to get going!</t>
  </si>
  <si>
    <t xml:space="preserve">Stevenage and North Herts Suffrage Stories was a partnership with other local heritage organisations (North Herts Museum, The Garden City Collection and Knebworth House) funded by NLHF. We all worked with young volunteers and two paid interns to put on a programme of exhibitions, events and, eventually (in June 2019) a book. </t>
  </si>
  <si>
    <t>No figures were suppiled last year, we did not fill in the form</t>
  </si>
  <si>
    <t>No figures were supplied last year</t>
  </si>
  <si>
    <t>We have received 2 project grants which have increased the income</t>
  </si>
  <si>
    <t>Always excellent advice. Long term are being formulated for fundraising.</t>
  </si>
  <si>
    <t>Achieved Museum Accreditation in March 2019. HLF grant of £101,000 awarded in October 2018 (no money received in this timeframe).</t>
  </si>
  <si>
    <t>major exhibition in a Marlowes Shopping centre</t>
  </si>
  <si>
    <t>Excessive heat in early season and rainy weather later into Auguest meant that special events had fewer than expected visitors.</t>
  </si>
  <si>
    <t>Net income over expenditure was £8,500 lower in 2018 than 2017 due to: poor seasonal weather which affects admissions adverseley and other operational issues including staff restructuring later in the opening season.</t>
  </si>
  <si>
    <t>Marketing grant carried over from early 2018 was used for a helpful consultant report, to be implemented in late 2019 as part of the overall Business Plan 2019. Forward planning grant not fully used as costs of site visits to similar museums with new towns were low cost. Remainder to be used in late 2019/2020 for freelance writing up of Forward Plan, and facilitation of trustee discussions, or a learning visit to Mus E Anglian Life for staff, trustees and vols. Large amount of support from Gordon Chancellor, outgoing MiC Partnership Officer helped to guide and structure the staff reorganisation to be effective.</t>
  </si>
  <si>
    <t>Full Accreditation awarded in early March 2019 after a large amount of work by previous Asst Curator and Manager in 2018. Involved in Mus of Cambridge Tracing Traditions project whihc funded free access activities including folk song, local stories, craft demos and oral histories. Royal visit from Princess Anne in April 2019, very well received and she spoke with 70 people associated with the museum, past and present.</t>
  </si>
  <si>
    <t>very little change</t>
  </si>
  <si>
    <t>Yes, resisdual income and expenditure pertaining to our HLF application, visitor numbers down due to extreme hot weather.</t>
  </si>
  <si>
    <t>very well organised.</t>
  </si>
  <si>
    <t>Staff wages are paid by the Town Council and not part of the museum's annual budget</t>
  </si>
  <si>
    <t>Both the Director and her maternity cover had positive experiences from the SHARE team during 2018/19</t>
  </si>
  <si>
    <t>We had more group visits the previous year. And in June, which is a busy month for us was significantly higher in 2017 than in subsequent years.</t>
  </si>
  <si>
    <t>Our team have attended numerous training events, from museum data, reducing energy and digital marketing workshops and conferences. They have been extremely well organised with relevant contributors and speakers. The team all commented that they came away with useful, helpful and practical solutions and outcomes to follow up on. We have also sought advice regarding our accreditation which we are working towards and have found advertising jobs and opportunities very helpful.</t>
  </si>
  <si>
    <t>Activity relating to Gilwell100 has attracted more visitors to the site</t>
  </si>
  <si>
    <t>Project funding from NLHF, Pilgrims Trust and ArtUK</t>
  </si>
  <si>
    <t>Staff wages have increased, and admissions income has decreased</t>
  </si>
  <si>
    <t>We received a Resilient Heritage grant of up to £88,000 (1/3 of which was received during the financial year) to work on a future plan</t>
  </si>
  <si>
    <t>I have found training (e.g. introducing new SPECTRUM, Collections Care conference) very interesting and helpful in my Museums volunteering</t>
  </si>
  <si>
    <t>Following the training in Modes inputting sponsored by SHARE, a small group of volunteers now works an extra morning per week on the Modes database. The Museum employed a freelance documentation assistant to update the Collection Management database using the documentation information held by the museum.  This improvement in the catalogue records on the database, has dramatically increased access to the collection.  This has made the information searchable and forms the basis for current and future projects including the R&amp;R project currently underway.  This has already allowed us to identify potential hazards in the Colletion as well as gaps, which will allow us to be proactive in our collecting in the future.</t>
  </si>
  <si>
    <t>Focus on museum HLF project</t>
  </si>
  <si>
    <t>Extensive partnership working, especially developing and sharing sporting collections with Watford Football Club and fans</t>
  </si>
  <si>
    <t>North Hertfordshire Museum</t>
  </si>
  <si>
    <t>Museum open more than 17/18, but still not fully open.</t>
  </si>
  <si>
    <t>Council cuts</t>
  </si>
  <si>
    <t>SHARE training is always helpful, and the conference is a really important event for museum staff in this region.</t>
  </si>
  <si>
    <t>The whole property moved to full 363 opening across the year.</t>
  </si>
  <si>
    <t>N/A for 2018/19</t>
  </si>
  <si>
    <t>No significant change from 2017/18 budget year. Some minor changes are due to property moving to 363 opening, however this has had limited impact.</t>
  </si>
  <si>
    <t>37, 603</t>
  </si>
  <si>
    <t>Major redevelopments/RAF centenury</t>
  </si>
  <si>
    <t>Fishermen's Heritage Centre, Sheringham</t>
  </si>
  <si>
    <t>Lack of New Volunteers to replace retirees</t>
  </si>
  <si>
    <t>Closed for part of the year other - e.g. refurbishment/repairs</t>
  </si>
  <si>
    <t>Closure for emergency building work in May</t>
  </si>
  <si>
    <t>Non Accredited</t>
  </si>
  <si>
    <t>Rayleigh Town Museum</t>
  </si>
  <si>
    <t>Q17. How many onsite education sessions did your museum deliver  in 2018/19?
(with formal education providers e.g. school/ college/ HE organisation)</t>
  </si>
  <si>
    <t>Q19. How many participants were there in the above onsite education sessions?</t>
  </si>
  <si>
    <t>Q21. How many offsite education sessions did your museum deliver ?
(with formal education providers e.g. school/ college/ HE organisation; please also include those delivered without museum staff e.g. loan boxes)</t>
  </si>
  <si>
    <t>Q23. How many participants were there in the above offsite education sessions?</t>
  </si>
  <si>
    <t>Q27. How many other activities did your museum deliver onsite?
(with noneducation providers e.g. the Brownies/a local Arts Organisation or self led, such as research work; it can include workshops, seminars, talks, lectures and individual research sessions etc.)</t>
  </si>
  <si>
    <t>Q31. How many other activities and outreach events did your museum deliver offsite?
(with noneducation providers e.g. the Brownies/a local Arts Organisation; it can include any workshops, seminars, talks, lectures etc.)</t>
  </si>
  <si>
    <t>Q47. Does your museum have an inhouse cafe/refreshments?</t>
  </si>
  <si>
    <t>HLF Grant  Stage 2</t>
  </si>
  <si>
    <t>Reopened 2018!</t>
  </si>
  <si>
    <t>no  but note that museum funding is part of wider Trust activities; only  Museum costs are reported here</t>
  </si>
  <si>
    <t>Slightly higher this year because the previous year we had not held a fundraising lunch</t>
  </si>
  <si>
    <t xml:space="preserve">We've had 10,330 visitors in the last year  a 53% increase over the previous year; Ownership of the Museum's collection has now been transferred to us from the County Council; we have regained full Museum Accreditation; we developed a 10 Year Vision to expand and improve the Museum. </t>
  </si>
  <si>
    <t>A record breaking 6,920 people attended our exhibitions, which Commemorated Peacetime in Dacorum.  With the support of funding from Heritage Lottery Fund and Berkhamsted Lions we staged another successful exhibition. Firstly, for 12 days in an empty shop unit in the Marlowes Shopping Centre and then secondly, for 1 and half days at Berkhamsted Civic Centre.  Within our exhibition we had our large art installation of 1089 origami doves, one for each soldier, named on war memorials in Dacorum. This was a poignant reminder of the impacts the Great War had on the local community. The origami doves were all folded by people from u3a groups, to girls guides and visitors to our popup stalls at Armed Forces Day, Chipperfield Fete and the Libraries. This is what made this piece truly special, a collaboration of the community remember the local community. Photos can be found here... http://www.dacorumheritage.org.uk/dhtnews/commemoratingpeacetimeindacorum2/</t>
  </si>
  <si>
    <t>Yes Fund Raising/Trustee Governence</t>
  </si>
  <si>
    <t>far too many funders to detail here due to Large redevelopment project  please contact us if you need more information</t>
  </si>
  <si>
    <t xml:space="preserve">Staffing figures are for December 2018  March 2019. Figures unknown previous to December 2018 due to staffing changes. </t>
  </si>
  <si>
    <t>1) Please note that our retail income is the net rent and giftaided profit from our enterprises company, Fitzwilliam Museum Enterprises (FME) Ltd.  FME's total income net of VAT is c. £1.4 million. Likewise the total catering income above is the net contribution from our catering franchise holder, Tate Eats.  2) Please note that total donations are higher than last year, and the value of revenue grant/project income is lower. This is due to a reclassification of income included in the donations category.</t>
  </si>
  <si>
    <t>The Fitzwilliam Museum and central University of Cambridge Museums team, which is based at the Fitzwilliam, have received support and advice and contributed to the SHARE Museums East museum development programme. Of particular value have been the SHARE conference, the regular SHARE updates including presentations at SHARE MEE meetings, SHARE networks, support with Accreditation, SHARE training courses, the SHARE Benchmarking Survey, which we have used in local and regional impact data provided to and by the University, and the SHARE Mystery Shopper Scheme, which we use to inform improvements to our visitor offer and welcome.  Being able to lead, instigate and participate in steering groups and networks, and be so involved with conference development, such as the SHARE collections care conference, provides our staff with invaluable development opportunities.  Our collections care team particularly appreciated training on “Collections and the Law”, and the follow up on collections 'ownership'.  It is the responsiveness of the SHARE programme that is so valuable. Anyone can put on good training, but our shared buyin to SHARE means that topics raised in training and conferences are followed up and this is what makes SHARE special.</t>
  </si>
  <si>
    <t>A feature of the Museum’s programmes in 2018/19 has been a focus on diversity, both in terms of programming and audiences.    From March to July 2018, the Fitzwilliam Museum hosted an exhibition and installation by contemporary ceramic artist, Matt Smith, which explored the legacy of Britain’s colonial past on our collections.  We ran an event entitled “The Museum is Not Neutral”  this was a benchmarking event for us and UCM. Work to diversify the museum’s narratives is continuing through the UCM Changemakers group and Museum Remix programme, which was piloted in June 2018 working with with Museum Detox.  The Fitzwilliam Museum has also been involved in the development of ‘Bridging Binaries’  https://www.museums.cam.ac.uk/blog/2019/05/22/bridgingbinariesreflectionsonthepilot/  a pioneering series of volunteer led tours which explore the spectrum of identities that exist across time, place and culture in Cambridge collections, which have been featured in The Times, The New York Times, The Art Newspaper, The Cambridge Independent and elsewhere, and inspired similar programmes in other museums across the UK.  In late July to early August 2018 we worked with ADC Theatre on Tour to present a production aimed at children 8 plus, His Dark Materials by Philip Pullman at the Museum – a pioneering project using the temporary exhibition galleries between shows as a performance space to attract new family audiences to the museum.  From 2 October to 9 December 2018 we held the exhibition Virginia Woolf: An exhibition inspired by her writings. Although the third and final venue for this exhibition of women’s art – contemporaries of Woolf right up to artists inspired by her working today  curated by Laura Smith, and organised by Tate St Ives, it was in Cambridge that Woolf delivered a series of lectures that went on to become the extended essay A Room of One’s Own and the Fitzwilliam showing provided an opportunity to see the original manuscript which is in our collection on display.  A wideranging programme of public events accompanied the exhibition.  In 2018, the Fitzwilliam Museum on behalf of UCM took on the regional museum lead for the Culture, Health and Wellbeing Alliance, and has been invited to share its culture, health and wellbeing work being shared at the Engage and Culture Health and Wellbeing Alliance conferences, and been featured in this national report: https://museumsandwellbeingalliance.files.wordpress.com/2018/04/museumsasspacesforwellbeingasecondreport.pdf.  This work has been reflected in the Fitzwilliam being the first museum to receive funding from the Big Lottery Building Connections fund to develop its work with older people in the community with a project using Dancing in the Museum as its starting point.    We have developed a significant strand of Early Years literacy work in partnership with Cambridgeshire County Council’s Talking together initiative, both in Cambridge and in partnership with Wisbech Museum  see page 389 here:  https://www.cam.ac.uk/system/files/issue_38_research_horizons.pdf.  This work is part of a wider UCM partnership with Wisbech and Fenland Museum, which includes support and engagement from Museum curators, conservators and well as public engagement and learning specialists.  This has included the development of Pop Up displays based on the Museum’s research project on Ancient Egyptian Coffins, which have toured to pubs, supermarkets and community centres in Wisbech.  This project has also received funding from the University’s Global Challenges Research fund, which has enabled the team to work with museum and academic colleagues in Egypt, sharing research and approaches to public engagement.    Our work to extend and improve our offer to families led to the Fitzwilliam being nominated for a Family Friendly Museum Award, and a recent Guardian article  https://www.theguardian.com/travel/2019/aug/06/takethekidstothefitzwilliammuseumcambridge.  The Fitzwilliam and the wider UCM consortium are involved in the pilot for the Cambridgeshire Culture Card which has been recognised by the DCMS, in its recent report ‘Culture is Digital’, as an example of excellence and is the featured case study used to represent ‘Place and diversity’.  See point 3.4 of: https://www.gov.uk/government/publications/cultureisdigital/cultureisdigitaljune2019progressreport.   During 201819, the University appointed a new Director to The Fitzwilliam Museum, following Tim Knox’s appointment as Director of the Royal Collection Trust.  In February 2019, Luke Syson joined us from the Metropolitan Museum in New York. Originally from the UK, Luke had previously worked at the British Museum, V&amp;A and National Gallery before moving to the USA</t>
  </si>
  <si>
    <t>yes  very helpful</t>
  </si>
  <si>
    <t>Risk Takers and History Makers 4 women of Bedford project (HLF funded)</t>
  </si>
  <si>
    <t>Yes, we were closed for redevelopment in 17/18, reopening 10 February 2018</t>
  </si>
  <si>
    <t>Having reopened in February 2018, by 31 July 2018 Kettle’s Yard had exceeded the visitor target of 90,000 for the whole year having welcomed 150,000 visitors to the new Kettle’s Yard. The Antony Gormley exhibition (22 May – 27 August 2018) was the most visited exhibition in the history of Kettle’s Yard. In addition, visitors to the new spaces stay much longer, demonstrating a deeper engagement with all that Kettle’s Yard has to offer – 80% now stay for over an hour (compared to 53% before the redevelopment). Alongside this is a renewed learning programme with participants benefitting from the new Clore Learning Studio. The Open House programme in North Cambridge grows from strength to strength and in March 2019 we opened Artistin Residence, Hannah KempWelch’s display: Hyperlocal Radio, the culmination of creative engagement with over 3000 people in North Cambridge, with elements also being shared on Cambridge 105 on World Radio Day on 13 February 2019.</t>
  </si>
  <si>
    <t>Very similar numbers  slightly up as we are encouraging group visits by appointment too.</t>
  </si>
  <si>
    <t>We have a new acquisition, a replica of the Ruthwell Cross. We have installed a new telemetrics system, and a UCM conservator has completed a survey of probably 75% of casts, which is informing an ambitious collections care plan for the next few years. We are currently developing a new catalogue and beginning work on updating our catalogue entries, based on the new catalogue developed my MAA. We are proud to be hosting LGBTQ+ tours as part of the Bridging Binaries project run by the UCM. We hosted the Humility of Plaster exhibition, as part of an arts council funded project corun with Kettle's Yard, Wysing Arts Centre and artist Florian Roithmayr, last summer. We also hosted exhibitions including Layers of Landscaped (curated by Anja Slawish, presented in English and Turkish, archival photos) and Ashkelon (Israeli artists Chaim Bezalel and Yonnah Ben Levy). We continue to partner with Cambridge Community Arts on a student photography exhibition each summer.</t>
  </si>
  <si>
    <t>Yes  project fundraising. It's difficult to split this 100% into capital and revenue as it's not how we account for projects when they are both</t>
  </si>
  <si>
    <t>The Museum of Power has been successful in gaining a National Heritage Lottery Fund Development grant with the aim of submitting a Stage 2 application in February 2020  purpose of project is to ensure the Museum is sustainable for the future</t>
  </si>
  <si>
    <t>Our Youth Guides pilot project working with a group of ten ‘pupil premium’ students at Newmarket Academy took place over an 8week period from OctDec 2018. The students worked as a team to put together a tour of the site which they then presented to family and friends. Pupils and staff reported a marked increase in confidence and selfesteem.  This model is being reviewed to see if it can be rolled out to other groups.</t>
  </si>
  <si>
    <t>Bursary to attend TEG has had a significant impact on the development of Tring touring exhibitions programme</t>
  </si>
  <si>
    <t>We ran two exhibitions/projects  Reproductivities (in collaboration with the Department of Reproductive Sociology, University of Cambridge), which included newly commissioned works from 3 female artists and related acadmic and outreach programme.  Women in Art: Hong Kong  exhibition and research in collaboration with the Asia Art Archive  shown in HK and UK.</t>
  </si>
  <si>
    <t>no  just a vibrate place to visit!</t>
  </si>
  <si>
    <t>The museum successfully completed its redevelopment project  much of 2018/19 was taken up with community and learning activities and events on and off site. 2018/19 was the first full year of operation since the museum reopened in 2017.  HLF funding  for the redevelopment project ended in March 2019.</t>
  </si>
  <si>
    <t>this is only people who bought a ticket  we had around 90 tickets sold but 350+ people clicked into the building (inc clubs held on premises etc) each month of open season</t>
  </si>
  <si>
    <t>Continuing work on extending the Museum  main area due for completion end of 2019</t>
  </si>
  <si>
    <t>SHARE forums for Retail, FrontofHouse and Volunteer Coordination have all been very useful for our FrontofHouse &amp; Admin Officer, SHARE natural history network meeting attended by Natural Sciences Officer; SHARE seminar Museum Futures provided a helpful discussion on starting major development project (now underway with a NLHF grant to eb reported in next year's benchmarking)</t>
  </si>
  <si>
    <t>Acquisition of the 'Piano Hoard'  a sample of the gold sovereigns and the piano (originally supplied by a Safron Walden dealer) in which they wer discovered; this treasure case had been national news when first discovered. In March we were awarded a Resilient Heritage grant from the National Heritage Lottery Fund but this grant and the income received will form part of next year's benchmarking report for 201920</t>
  </si>
  <si>
    <t>Following a wideranging external review of the Museum, we have now appointed the Museum's first fulltime director, Dr Liz Hide, who started in role on 1 January 2019.  She is leading the development of a new strategic plan for the museum, positioning it as an leading international University Museum, promoting best practice in researcher engagement, public programming and audience engagement.</t>
  </si>
  <si>
    <t>A fascinating new exhibit  a Gaumont chromo film projector dating from around 1912  and used in the early days of Southwold Cinema</t>
  </si>
  <si>
    <t>We received advice and attended training sessions, major support was a Think Like a Business grant  not paid until 2019 so not in figures for 2018, the process of working with the consultant has been very beneficial and we are now working on a new business plan with the same consultant, thank you SHARE!This plan will be used as part of our planned grant applications including to ACE &amp; NLHF .</t>
  </si>
  <si>
    <t>We have received support from SHARE to clarify whether our constitution will pass the new accreditation criteria from the Arts Council. I received a quick response from SHARE and our constitution was used in a national training event. Fortunately the constitution was found to pass the new criteria and we can use this as evidence when we reaccredit in 2021.</t>
  </si>
  <si>
    <t>We have received funding for 2 new projects. We received a small grant (around £500) from Breckland Council to commemorate the end of WW1 with an ebook on our website. We have also been awrded a grant (£13,100) from the Heritage Lottery Fund for a 'Conflict and Consequences' projectwhich invovles refurbishment of a gallery and recruiting volunteers to take the project to the public.</t>
  </si>
  <si>
    <t>We had a busy and productive year reaching new audiences and developing the site further for visitors. Highlights include: Digital project ‘Work of the Week’, a series of short films offering an insight into the breadth and range of Britten’s compositions. In all, 54 films were created for this project in 2018; we opened the Archive building to visitors (previously open to researchers and prearranged groups only). During weekday opening hours visitors are now able to talk to the Collections team and discover the variety of the collection with our monthlythemed ‘Box of Delights’. Weekly ‘Stories from the Archive’ (short talks) were also introduced; Mini Music Makers has proved increasingly popular, and reaches local and holidaying families (averaging 20 families each week and fortnightly in our closed season); We marked the centenary of the Armistice with a focus on Britten’s War Requiem. This included a film about the work, a study day, free talks during Heritage Open Days and a contribution to two BBC documentaries: ‘War Requiem – Staging a Masterpiece’ and episode three of ‘Our Classical Century’ series. A related item from our collection won Suffolk Museums Object of the Year 2018: the manuscript for Wilfred Owen’s ‘Anthem for Doomed Youth’; the ‘Britten in America’ exhibition and related events (including recitals and talks) which ran throughout 2018; the launch of three exhibitions, which will run throughout 2019: ‘Tippett &amp; Britten: Portrait of a wartime friendship’ to coincide with the critically acclaimed biography of the composer Michael Tippett; ‘Facing the Music’ and ‘Francis Newton Souza’ highlighting the range of art in the BrittenPears Foundation art collection; the appointment of a fulltime gardener to develop the fiveacre grounds into destination for garden enthusiasts; the announcement of our intention to merge with sister organisation Snape Maltings.</t>
  </si>
  <si>
    <t>The Museum reopened in full on 23rd June 2018, following a fiveyear, £4.1m redevelopment supported by the National Lottery Heritage Fund. The response to the new Museum has been exception, with visitor figures more than double the former venue (and 50% higher than targets).</t>
  </si>
  <si>
    <t xml:space="preserve">We have hosted SHARE events at this Museum and our Visitor Services Manager and Assistant cochair the SHARE Front of House Forum.  We will continue to actively participate in SHARE activities. </t>
  </si>
  <si>
    <t xml:space="preserve">Thanks to the support and encouragement from SHARE with our Review and Rationalisation project in 2017/18, the Ware Museum Trustees were able to be proactive and engage professional freelance curator Esther Green, as parttime R&amp;R Project Manager, to review the entire Social History collection.  Over 4500 items have already been reviewed and the work continues. </t>
  </si>
  <si>
    <t>ReFounders scheme has provided a large increase to annual revenue income</t>
  </si>
  <si>
    <t>Estate wide  3086 hours, House and Collections  1850 hours</t>
  </si>
  <si>
    <t>Don’t Know</t>
  </si>
  <si>
    <t>Estimated (please select for variable charges)</t>
  </si>
  <si>
    <t>Q71. Is the financial information provided above actual or Estimated?</t>
  </si>
  <si>
    <t xml:space="preserve"> total annual expenditure*includes non repeating costs in 2018 of £810</t>
  </si>
  <si>
    <t>Closed for part of the year other - regular seasonal closure</t>
  </si>
  <si>
    <t>Small</t>
  </si>
  <si>
    <t>Medium</t>
  </si>
  <si>
    <t>Large</t>
  </si>
  <si>
    <t>Extra Large</t>
  </si>
  <si>
    <t>PRSIM, Environment Agency</t>
  </si>
  <si>
    <t>Green Pilgrimage (EU funding)</t>
  </si>
  <si>
    <t>Art Happens</t>
  </si>
  <si>
    <t>NMS sells an annual pass giving unlimited free entry to all sites at £43 per adult, £20.50 per child with family, guest and concession options. Total income £278435</t>
  </si>
  <si>
    <t>reduced staf costs and admin overheads, increased income</t>
  </si>
  <si>
    <t xml:space="preserve"> NLHF Stage 1 Grant</t>
  </si>
  <si>
    <t>Closed for part of the year - other e.g. refurbishment/ repairs</t>
  </si>
  <si>
    <t>Q4. Your Audiences
What was the total number of visits in person to your museum in 2018/19?</t>
  </si>
  <si>
    <t>Subset total</t>
  </si>
  <si>
    <t>Value of volunteering</t>
  </si>
  <si>
    <t>Deadweight</t>
  </si>
  <si>
    <t>Extra large</t>
  </si>
  <si>
    <t>Employment leakage</t>
  </si>
  <si>
    <t>Spend leakage</t>
  </si>
  <si>
    <t>Displacement (employment and spend)</t>
  </si>
  <si>
    <t>Proportion of adult visitors where not stated</t>
  </si>
  <si>
    <t>Essex is average of median values of all districts plus Thurrock and Southend-on-Sea, but excluding Essex county</t>
  </si>
  <si>
    <t>Bedfordshire is average of median values of Bedford, Central Bedfordshire and Luton</t>
  </si>
  <si>
    <t>Cambridgeshire is average of median values for all districts plus Peterborough, but excluding Cambridgeshire county</t>
  </si>
  <si>
    <t>Q83. How many Full Time Equivalent paid staff does the museum employ?</t>
  </si>
  <si>
    <t>All museums</t>
  </si>
  <si>
    <t>Visitor spend</t>
  </si>
  <si>
    <t>per local visitor</t>
  </si>
  <si>
    <t>per day visitor</t>
  </si>
  <si>
    <t>Multiplier (employment and spend)</t>
  </si>
  <si>
    <t>Estimate (don’t know)</t>
  </si>
  <si>
    <t>Known (don’t know)</t>
  </si>
  <si>
    <t>Total economic impact of visits</t>
  </si>
  <si>
    <t>Proportion of local visitors from total</t>
  </si>
  <si>
    <t>Introduction</t>
  </si>
  <si>
    <t>Museum Details</t>
  </si>
  <si>
    <t>Visits</t>
  </si>
  <si>
    <t>Website and social media</t>
  </si>
  <si>
    <t>Education and events</t>
  </si>
  <si>
    <t>Q40.1. Adult entrance fee</t>
  </si>
  <si>
    <t>Q40.2. Child entrance fee</t>
  </si>
  <si>
    <t>Admission charges, retail and catering</t>
  </si>
  <si>
    <t>Funding and fundraising</t>
  </si>
  <si>
    <t>Staff and volunteers</t>
  </si>
  <si>
    <t>Comments</t>
  </si>
  <si>
    <t>Working towards WTA</t>
  </si>
  <si>
    <t>Main summer exhibition   Dinosaurs!  was very popular; Museum at Night event very well</t>
  </si>
  <si>
    <t>Diversity</t>
  </si>
  <si>
    <t>Q53. If you have received support or advice from the SHARE Museums East programme this year, then please say a few words about how you found this experience and what you plan to do next.</t>
  </si>
  <si>
    <t>Q54. If your museum would like to draw attention to any positive work or news that it has been involved with in the last twelve months, then please use the box below to tell us what this is.</t>
  </si>
  <si>
    <t>Q52. Does your museum have an Equality and Diversity Action Plan?</t>
  </si>
  <si>
    <t>Yes, on moving to a CIO from being a trust. We are progressing this at present with SHARE &amp; our MPO funding it</t>
  </si>
  <si>
    <t>I have been Chair of Cambridge Museums Forum &amp; pushed for greater recognition of our input to the economy through tourism.</t>
  </si>
  <si>
    <t>Economic impacts</t>
  </si>
  <si>
    <t>Local Visitor Impact 2017-18</t>
  </si>
  <si>
    <t>Day Visitor Impact 2017-18</t>
  </si>
  <si>
    <t>AIM induced employment impact calculation (FTE posts)</t>
  </si>
  <si>
    <t>Combined Total AIM Employment Impacts 2017-18 (direct and induced employment)</t>
  </si>
  <si>
    <t>Direct, indirect and induced economic impact of expenditure</t>
  </si>
  <si>
    <t>Q77. Is this an actual or an estimate?</t>
  </si>
  <si>
    <t>Q79. Is this an actual or an estimate?</t>
  </si>
  <si>
    <t>Q15. How many subscribers does your museum have to its social media platforms (inc Twitter, Facebook, Instagram, Snapchat, YouTube etc.)?(NPO question 29)</t>
  </si>
  <si>
    <t>Q41. Is the financial information provided above actual or estimated?</t>
  </si>
  <si>
    <t>Total economic impact (value of visits plus expenditure)</t>
  </si>
  <si>
    <t>Governance/ retail/ accreditation/ GDPR training, support and advice. Amazing all round. Thank you everyone from SHARE who has helped us. We plan to gain Accreditation this year 2019-20.</t>
  </si>
  <si>
    <t>All positive</t>
  </si>
  <si>
    <t>We are working on collaborations of cultural events and institutions in South Suffolk that is rapidly developing. We demolished a 1930s labour exchange to create the National Centre for Gainsborough.  We set about saving a 1738 Joseph Mahoon harpsichord for the nation after it had been blocked for export. We secured an exhibition in the Pushkin Museum of Fine Arts in Moscow. We held eight exhibitions.</t>
  </si>
  <si>
    <t>Economic impact of museum visits, employment and volunteering</t>
  </si>
  <si>
    <t>Factors used in calculating economic and employment impacts</t>
  </si>
  <si>
    <r>
      <t xml:space="preserve">Values are based on median gross hourly pay 2018 from Office of National Statistics </t>
    </r>
    <r>
      <rPr>
        <i/>
        <sz val="11"/>
        <color theme="1"/>
        <rFont val="Calibri"/>
        <family val="2"/>
        <scheme val="minor"/>
      </rPr>
      <t>Earnings and hours worked, place of residence by local authority: ASHE Table 8</t>
    </r>
  </si>
  <si>
    <t xml:space="preserve">Q12. What was the total number of unique visitors to your website between 1 April 2018 and 31 March 2019? Unique visitors refers to the number of distinct individuals requesting pages from the website during a given period, regardless of how often they visit. If you are using Google Analytics this will be shown as 'Users'.(NPO question D24  for 12 months)    </t>
  </si>
  <si>
    <t>Partial return</t>
  </si>
  <si>
    <t>Non-Accredited museum</t>
  </si>
  <si>
    <t>Key to colours used in the Data worksheet</t>
  </si>
  <si>
    <t>Airborne Assault Museum</t>
  </si>
  <si>
    <t>IWM Duxford</t>
  </si>
  <si>
    <t>Fluctuations of visitors year on year is mostly affected by weather.</t>
  </si>
  <si>
    <t xml:space="preserve">Three reasons - snow closed museum for 3 days / very hot summer / World Cup </t>
  </si>
  <si>
    <t>No (but may have reported just paying visitors last year. This year that was 4999)</t>
  </si>
  <si>
    <t>Closed for 3 days due to weather in March and closed for 5 weeks in April/May due to masonry fall in the gatehouse prohibiting access.</t>
  </si>
  <si>
    <t>Non-parent site weighting</t>
  </si>
  <si>
    <t>As IWM Duxford is the primary attraction it is assumed that the other two museums have a 'weight' of 50% relative to the parent site, as they are unlikely to be the main driver of visits to the site in the majority of cases.</t>
  </si>
  <si>
    <t>Q81. How many paid staff were employed by your museum?</t>
  </si>
  <si>
    <t>Benchmarking survey data sheet</t>
  </si>
  <si>
    <t>The factors used can be found on the worksheet 'Factors' within this spreadsheet (see tab below).</t>
  </si>
  <si>
    <t xml:space="preserve">The economic impact of museum visits has been calculated using the Association of Independent Museums' Economic Impact Calculator 2014. This was the latest version available at the time of publication, although the 2019 version was imminent at the time the report was compiled. The figures in this spreadsheet may therefore be regarded as minimum estimates. </t>
  </si>
  <si>
    <t>Calculated estimate</t>
  </si>
  <si>
    <t>Ancient House Museum Thetford</t>
  </si>
  <si>
    <t>Cater Museum</t>
  </si>
  <si>
    <t>Farmland Museum</t>
  </si>
  <si>
    <t>Higgins Art Gallery and Museum, Bedford</t>
  </si>
  <si>
    <t>Lynn Museum</t>
  </si>
  <si>
    <t>Panacea Museum</t>
  </si>
  <si>
    <t>Polar Museum</t>
  </si>
  <si>
    <t>Red House (Britten Pears Foundation)</t>
  </si>
  <si>
    <t>Scout Association</t>
  </si>
  <si>
    <t>University of Cambridge Museums</t>
  </si>
  <si>
    <t>IWM Duxford and co-hosted museums</t>
  </si>
  <si>
    <t>The economic impact for the museums on the Duxford site (Airborne Assault Museum, Imperial War Museum Duxford, Royal Anglian Regiment Museum) has been calculated using a different formula to  other museums. All visitors to the Airborne Assault and Royal Anglian Regiment Museums are automatically visitors to IWM Duxford site. Therefore it is important not to overstate economic impact by counting visitors twice. For that reason, the economic impact subtotal for Cambridgeshire is based only on the number of visitors to IWM Duxford alone. The economic impact of each museum is calculated according to the proportion of their share of the total visitors, as described on the 'Factors' worksheet.</t>
  </si>
  <si>
    <t>The factors below are used in calculating the economic impact of museums participating in this survey.</t>
  </si>
  <si>
    <t>They are taken from the Association of Independent Museums' Economic Impact Toolkit 2014, or elsewhere as described. The 2019 Toolkit was not available at the time the summary Benchmarking report was created, therefore these values should be regarded as minimum values.</t>
  </si>
  <si>
    <t>Calculated estimate' is used in column L where data was not supplied for the number of adult visitors. In these cases the proportion of adult visitors is taken from the above table.</t>
  </si>
  <si>
    <t>Calculations in this spreadsheet assume that only large and extra-large museums are of major significance to the local economy. Adjustments will be  needed for individual museums which consider themselves to be of greater value.</t>
  </si>
  <si>
    <t xml:space="preserve">The percentage given below for each museum is multiplied by the calculated economic impact for IWM Duxford site (based on 271,897 adult visitors) and applied to the museum to derive its share of the total economic impact of the site. </t>
  </si>
  <si>
    <t>Combined total of adjusted adult visitors (n.b. exceeds total actual visitors)</t>
  </si>
  <si>
    <t>The allocation of economic impact of museums on the Duxford site is based on their share of total adult visitor numbers, as listed below. Visitors to each sub-site are reckoned as a percentage of the total of visitors to all sites; it should however be noted that the total number of adult visitors to the site as a whole is the same as for IWM Duxford, i.e. 271,897 (regardless of how many museums a person may visit during their stay).</t>
  </si>
  <si>
    <t>Please note that confidential financial data has been removed from this public version, leaving only derived values used in calculating economic impact. Calculations based on submitted financial data (e.g. analysis of donations by museum type) can be carried out by SHARE Museums East, but only calculated values will be released and not the original data.</t>
  </si>
  <si>
    <t>Investigated from original response provided / edited from original response provided (notes may be attached)</t>
  </si>
  <si>
    <t>Version 2, 2 January 2020</t>
  </si>
  <si>
    <t>Amendment history</t>
  </si>
  <si>
    <t>The data from this spreadsheet was used in the calculations for the summary report of the East of England Benchmarking Survey 2018-19. Figures obtained from this spreadsheet may differ slightly to the published report - this will be due to modifications made to the data in the light of further information after the report was published. The version of this spreadsheet currently published on the SHARE website can be assumed to be the definitive version of the data.</t>
  </si>
  <si>
    <r>
      <rPr>
        <b/>
        <sz val="11"/>
        <color theme="1"/>
        <rFont val="Calibri"/>
        <family val="2"/>
        <scheme val="minor"/>
      </rPr>
      <t>Version 2 -</t>
    </r>
    <r>
      <rPr>
        <sz val="11"/>
        <color theme="1"/>
        <rFont val="Calibri"/>
        <family val="2"/>
        <scheme val="minor"/>
      </rPr>
      <t xml:space="preserve"> corrected Epping Forest District Museum total visitors to 15,518 (had been incorrectly entered as 155,518, reported by museum). Correction reduces the total visitor figure for Essex from 555,274 to 415,274. Economic impact is not affected as the number of adult visitors had been accurately recorded.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</si>
</sst>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Red]\-&quot;£&quot;#,##0.00"/>
    <numFmt numFmtId="43" formatCode="_-* #,##0.00_-;\-* #,##0.00_-;_-* &quot;-&quot;??_-;_-@_-"/>
    <numFmt numFmtId="164" formatCode="_-* #,##0_-;\-* #,##0_-;_-* &quot;-&quot;??_-;_-@_-"/>
    <numFmt numFmtId="165" formatCode="&quot;£&quot;#,##0.00"/>
    <numFmt numFmtId="166" formatCode="&quot;£&quot;#,##0"/>
    <numFmt numFmtId="167" formatCode="0.0"/>
    <numFmt numFmtId="168" formatCode="0.0%"/>
    <numFmt numFmtId="169" formatCode="#,##0.0"/>
    <numFmt numFmtId="170" formatCode="_-* #,##0.0_-;\-* #,##0.0_-;_-* &quot;-&quot;??_-;_-@_-"/>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font>
    <font>
      <sz val="11"/>
      <name val="Calibri"/>
      <family val="2"/>
    </font>
    <font>
      <sz val="11"/>
      <name val="Calibri"/>
      <family val="2"/>
      <scheme val="minor"/>
    </font>
    <font>
      <sz val="9"/>
      <color indexed="81"/>
      <name val="Tahoma"/>
      <family val="2"/>
    </font>
    <font>
      <b/>
      <sz val="9"/>
      <color indexed="81"/>
      <name val="Tahoma"/>
      <family val="2"/>
    </font>
    <font>
      <b/>
      <sz val="11"/>
      <name val="Calibri"/>
      <family val="2"/>
      <scheme val="minor"/>
    </font>
    <font>
      <b/>
      <sz val="12"/>
      <name val="Calibri"/>
      <family val="2"/>
    </font>
    <font>
      <b/>
      <sz val="12"/>
      <color theme="0"/>
      <name val="Calibri"/>
      <family val="2"/>
    </font>
    <font>
      <b/>
      <sz val="12"/>
      <color theme="0"/>
      <name val="Calibri"/>
      <family val="2"/>
      <scheme val="minor"/>
    </font>
    <font>
      <sz val="12"/>
      <name val="Calibri"/>
      <family val="2"/>
      <scheme val="minor"/>
    </font>
    <font>
      <b/>
      <sz val="12"/>
      <name val="Calibri"/>
      <family val="2"/>
      <scheme val="minor"/>
    </font>
    <font>
      <b/>
      <sz val="12"/>
      <color theme="1"/>
      <name val="Calibri"/>
      <family val="2"/>
      <scheme val="minor"/>
    </font>
    <font>
      <i/>
      <sz val="11"/>
      <color theme="1"/>
      <name val="Calibri"/>
      <family val="2"/>
      <scheme val="minor"/>
    </font>
    <font>
      <b/>
      <sz val="14"/>
      <color theme="1"/>
      <name val="Calibri"/>
      <family val="2"/>
      <scheme val="minor"/>
    </font>
    <font>
      <sz val="12"/>
      <color theme="1"/>
      <name val="Calibri"/>
      <family val="2"/>
      <scheme val="minor"/>
    </font>
  </fonts>
  <fills count="47">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rgb="FF92D050"/>
        <bgColor indexed="64"/>
      </patternFill>
    </fill>
    <fill>
      <patternFill patternType="solid">
        <fgColor rgb="FF00B050"/>
        <bgColor indexed="64"/>
      </patternFill>
    </fill>
    <fill>
      <patternFill patternType="solid">
        <fgColor rgb="FFC00000"/>
        <bgColor indexed="64"/>
      </patternFill>
    </fill>
    <fill>
      <patternFill patternType="solid">
        <fgColor rgb="FF0070C0"/>
        <bgColor indexed="64"/>
      </patternFill>
    </fill>
    <fill>
      <patternFill patternType="solid">
        <fgColor rgb="FF7030A0"/>
        <bgColor indexed="64"/>
      </patternFill>
    </fill>
    <fill>
      <patternFill patternType="solid">
        <fgColor theme="9"/>
        <bgColor indexed="64"/>
      </patternFill>
    </fill>
    <fill>
      <patternFill patternType="solid">
        <fgColor theme="1" tint="0.34998626667073579"/>
        <bgColor indexed="64"/>
      </patternFill>
    </fill>
    <fill>
      <patternFill patternType="solid">
        <fgColor theme="6" tint="0.39997558519241921"/>
        <bgColor indexed="64"/>
      </patternFill>
    </fill>
    <fill>
      <patternFill patternType="solid">
        <fgColor theme="4" tint="-0.499984740745262"/>
        <bgColor indexed="64"/>
      </patternFill>
    </fill>
    <fill>
      <patternFill patternType="solid">
        <fgColor rgb="FFDA9694"/>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right style="thin">
        <color indexed="64"/>
      </right>
      <top/>
      <bottom/>
      <diagonal/>
    </border>
  </borders>
  <cellStyleXfs count="47">
    <xf numFmtId="0" fontId="0" fillId="0" borderId="0"/>
    <xf numFmtId="0" fontId="1" fillId="0" borderId="0"/>
    <xf numFmtId="0" fontId="2" fillId="0" borderId="0" applyNumberFormat="0" applyFill="0" applyBorder="0" applyAlignment="0" applyProtection="0"/>
    <xf numFmtId="0" fontId="3" fillId="0" borderId="2" applyNumberFormat="0" applyFill="0" applyAlignment="0" applyProtection="0"/>
    <xf numFmtId="0" fontId="4" fillId="0" borderId="3" applyNumberFormat="0" applyFill="0" applyAlignment="0" applyProtection="0"/>
    <xf numFmtId="0" fontId="5" fillId="0" borderId="4" applyNumberFormat="0" applyFill="0" applyAlignment="0" applyProtection="0"/>
    <xf numFmtId="0" fontId="5" fillId="0" borderId="0" applyNumberFormat="0" applyFill="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0" applyNumberFormat="0" applyBorder="0" applyAlignment="0" applyProtection="0"/>
    <xf numFmtId="0" fontId="9" fillId="6" borderId="5" applyNumberFormat="0" applyAlignment="0" applyProtection="0"/>
    <xf numFmtId="0" fontId="10" fillId="7" borderId="6" applyNumberFormat="0" applyAlignment="0" applyProtection="0"/>
    <xf numFmtId="0" fontId="11" fillId="7" borderId="5" applyNumberFormat="0" applyAlignment="0" applyProtection="0"/>
    <xf numFmtId="0" fontId="12" fillId="0" borderId="7" applyNumberFormat="0" applyFill="0" applyAlignment="0" applyProtection="0"/>
    <xf numFmtId="0" fontId="13" fillId="8" borderId="8" applyNumberFormat="0" applyAlignment="0" applyProtection="0"/>
    <xf numFmtId="0" fontId="14" fillId="0" borderId="0" applyNumberFormat="0" applyFill="0" applyBorder="0" applyAlignment="0" applyProtection="0"/>
    <xf numFmtId="0" fontId="1" fillId="9" borderId="9" applyNumberFormat="0" applyFont="0" applyAlignment="0" applyProtection="0"/>
    <xf numFmtId="0" fontId="15" fillId="0" borderId="0" applyNumberFormat="0" applyFill="0" applyBorder="0" applyAlignment="0" applyProtection="0"/>
    <xf numFmtId="0" fontId="16" fillId="0" borderId="10" applyNumberFormat="0" applyFill="0" applyAlignment="0" applyProtection="0"/>
    <xf numFmtId="0" fontId="17"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7" fillId="33" borderId="0" applyNumberFormat="0" applyBorder="0" applyAlignment="0" applyProtection="0"/>
    <xf numFmtId="0" fontId="19" fillId="0" borderId="0"/>
    <xf numFmtId="0" fontId="18" fillId="0" borderId="0"/>
    <xf numFmtId="43" fontId="1" fillId="0" borderId="0" applyFont="0" applyFill="0" applyBorder="0" applyAlignment="0" applyProtection="0"/>
    <xf numFmtId="9" fontId="1" fillId="0" borderId="0" applyFont="0" applyFill="0" applyBorder="0" applyAlignment="0" applyProtection="0"/>
  </cellStyleXfs>
  <cellXfs count="234">
    <xf numFmtId="0" fontId="0" fillId="0" borderId="0" xfId="0"/>
    <xf numFmtId="0" fontId="20" fillId="0" borderId="1" xfId="0" applyFont="1" applyFill="1" applyBorder="1" applyAlignment="1" applyProtection="1">
      <alignment vertical="top"/>
    </xf>
    <xf numFmtId="14" fontId="20" fillId="0" borderId="1" xfId="0" applyNumberFormat="1" applyFont="1" applyFill="1" applyBorder="1" applyAlignment="1" applyProtection="1">
      <alignment vertical="top"/>
    </xf>
    <xf numFmtId="0" fontId="14" fillId="0" borderId="1" xfId="0" applyFont="1" applyFill="1" applyBorder="1" applyAlignment="1" applyProtection="1">
      <alignment vertical="top"/>
    </xf>
    <xf numFmtId="14" fontId="14" fillId="0" borderId="1" xfId="0" applyNumberFormat="1" applyFont="1" applyFill="1" applyBorder="1" applyAlignment="1" applyProtection="1">
      <alignment vertical="top"/>
    </xf>
    <xf numFmtId="0" fontId="20" fillId="0" borderId="1" xfId="0" applyFont="1" applyFill="1" applyBorder="1" applyAlignment="1" applyProtection="1">
      <alignment vertical="top" wrapText="1"/>
    </xf>
    <xf numFmtId="0" fontId="14" fillId="0" borderId="0" xfId="0" applyFont="1"/>
    <xf numFmtId="0" fontId="0" fillId="36" borderId="0" xfId="0" applyFill="1"/>
    <xf numFmtId="0" fontId="0" fillId="2" borderId="0" xfId="0" applyFill="1"/>
    <xf numFmtId="0" fontId="20" fillId="0" borderId="0" xfId="0" applyFont="1" applyFill="1" applyAlignment="1" applyProtection="1">
      <alignment vertical="top"/>
    </xf>
    <xf numFmtId="0" fontId="20" fillId="0" borderId="0" xfId="0" applyFont="1" applyFill="1" applyAlignment="1" applyProtection="1">
      <alignment vertical="top"/>
      <protection locked="0"/>
    </xf>
    <xf numFmtId="1" fontId="20" fillId="0" borderId="0" xfId="0" applyNumberFormat="1" applyFont="1" applyFill="1" applyAlignment="1" applyProtection="1">
      <alignment vertical="top"/>
    </xf>
    <xf numFmtId="164" fontId="20" fillId="0" borderId="0" xfId="45" applyNumberFormat="1" applyFont="1" applyFill="1" applyAlignment="1" applyProtection="1">
      <alignment vertical="top"/>
    </xf>
    <xf numFmtId="164" fontId="23" fillId="0" borderId="0" xfId="45" applyNumberFormat="1" applyFont="1" applyFill="1" applyAlignment="1" applyProtection="1">
      <alignment vertical="top"/>
    </xf>
    <xf numFmtId="165" fontId="20" fillId="0" borderId="0" xfId="0" applyNumberFormat="1" applyFont="1" applyFill="1" applyAlignment="1" applyProtection="1">
      <alignment vertical="top"/>
      <protection locked="0"/>
    </xf>
    <xf numFmtId="0" fontId="20" fillId="0" borderId="0" xfId="0" applyFont="1" applyFill="1" applyAlignment="1" applyProtection="1">
      <alignment vertical="top" wrapText="1"/>
      <protection locked="0"/>
    </xf>
    <xf numFmtId="0" fontId="23" fillId="0" borderId="0" xfId="0" applyFont="1" applyFill="1" applyAlignment="1" applyProtection="1">
      <alignment vertical="top"/>
    </xf>
    <xf numFmtId="167" fontId="20" fillId="0" borderId="0" xfId="0" applyNumberFormat="1" applyFont="1" applyFill="1" applyAlignment="1" applyProtection="1">
      <alignment vertical="top"/>
      <protection locked="0"/>
    </xf>
    <xf numFmtId="8" fontId="0" fillId="0" borderId="0" xfId="0" applyNumberFormat="1"/>
    <xf numFmtId="0" fontId="16" fillId="0" borderId="0" xfId="0" applyFont="1"/>
    <xf numFmtId="9" fontId="0" fillId="0" borderId="0" xfId="0" applyNumberFormat="1"/>
    <xf numFmtId="166" fontId="23" fillId="0" borderId="0" xfId="45" applyNumberFormat="1" applyFont="1" applyFill="1" applyAlignment="1" applyProtection="1">
      <alignment vertical="top"/>
    </xf>
    <xf numFmtId="166" fontId="20" fillId="0" borderId="0" xfId="0" applyNumberFormat="1" applyFont="1" applyFill="1" applyAlignment="1" applyProtection="1">
      <alignment vertical="top"/>
    </xf>
    <xf numFmtId="167" fontId="0" fillId="0" borderId="0" xfId="0" applyNumberFormat="1"/>
    <xf numFmtId="3" fontId="20" fillId="0" borderId="0" xfId="0" applyNumberFormat="1" applyFont="1" applyFill="1" applyAlignment="1" applyProtection="1">
      <alignment vertical="top"/>
    </xf>
    <xf numFmtId="3" fontId="23" fillId="0" borderId="0" xfId="45" applyNumberFormat="1" applyFont="1" applyFill="1" applyAlignment="1" applyProtection="1">
      <alignment vertical="top"/>
    </xf>
    <xf numFmtId="3" fontId="20" fillId="0" borderId="0" xfId="45" applyNumberFormat="1" applyFont="1" applyFill="1" applyAlignment="1" applyProtection="1">
      <alignment vertical="top"/>
    </xf>
    <xf numFmtId="164" fontId="20" fillId="0" borderId="0" xfId="45" applyNumberFormat="1" applyFont="1" applyFill="1" applyAlignment="1" applyProtection="1">
      <alignment horizontal="left" vertical="top" wrapText="1"/>
    </xf>
    <xf numFmtId="0" fontId="20" fillId="0" borderId="0" xfId="0" applyFont="1" applyFill="1" applyBorder="1" applyAlignment="1" applyProtection="1">
      <alignment vertical="top"/>
    </xf>
    <xf numFmtId="168" fontId="0" fillId="0" borderId="0" xfId="0" applyNumberFormat="1"/>
    <xf numFmtId="3" fontId="23" fillId="0" borderId="0" xfId="0" applyNumberFormat="1" applyFont="1" applyFill="1" applyAlignment="1" applyProtection="1">
      <alignment vertical="top"/>
    </xf>
    <xf numFmtId="0" fontId="0" fillId="0" borderId="0" xfId="0" applyFill="1"/>
    <xf numFmtId="0" fontId="24" fillId="34" borderId="0" xfId="0" applyNumberFormat="1" applyFont="1" applyFill="1" applyAlignment="1">
      <alignment horizontal="left" vertical="top" wrapText="1"/>
    </xf>
    <xf numFmtId="3" fontId="25" fillId="38" borderId="0" xfId="0" applyNumberFormat="1" applyFont="1" applyFill="1" applyAlignment="1">
      <alignment vertical="top"/>
    </xf>
    <xf numFmtId="0" fontId="26" fillId="39" borderId="0" xfId="0" applyFont="1" applyFill="1" applyAlignment="1">
      <alignment vertical="top"/>
    </xf>
    <xf numFmtId="3" fontId="25" fillId="40" borderId="0" xfId="0" applyNumberFormat="1" applyFont="1" applyFill="1" applyAlignment="1">
      <alignment vertical="top"/>
    </xf>
    <xf numFmtId="0" fontId="24" fillId="37" borderId="0" xfId="0" applyNumberFormat="1" applyFont="1" applyFill="1" applyAlignment="1">
      <alignment vertical="top"/>
    </xf>
    <xf numFmtId="0" fontId="13" fillId="41" borderId="0" xfId="0" applyFont="1" applyFill="1" applyAlignment="1" applyProtection="1">
      <alignment vertical="top"/>
      <protection locked="0"/>
    </xf>
    <xf numFmtId="3" fontId="24" fillId="42" borderId="0" xfId="0" applyNumberFormat="1" applyFont="1" applyFill="1" applyAlignment="1">
      <alignment vertical="top"/>
    </xf>
    <xf numFmtId="0" fontId="26" fillId="43" borderId="0" xfId="0" applyFont="1" applyFill="1" applyAlignment="1">
      <alignment horizontal="left" vertical="top" wrapText="1" shrinkToFit="1"/>
    </xf>
    <xf numFmtId="0" fontId="20" fillId="0" borderId="0" xfId="0" applyFont="1" applyFill="1" applyAlignment="1" applyProtection="1">
      <alignment vertical="top" wrapText="1"/>
    </xf>
    <xf numFmtId="0" fontId="27" fillId="0" borderId="0" xfId="0" applyFont="1" applyFill="1" applyAlignment="1" applyProtection="1">
      <alignment vertical="top"/>
    </xf>
    <xf numFmtId="0" fontId="28" fillId="0" borderId="0" xfId="0" applyFont="1" applyFill="1" applyAlignment="1" applyProtection="1">
      <alignment vertical="top"/>
    </xf>
    <xf numFmtId="0" fontId="27" fillId="0" borderId="0" xfId="0" applyFont="1" applyFill="1" applyAlignment="1" applyProtection="1">
      <alignment vertical="top" wrapText="1"/>
    </xf>
    <xf numFmtId="164" fontId="28" fillId="0" borderId="0" xfId="45" applyNumberFormat="1" applyFont="1" applyFill="1" applyAlignment="1" applyProtection="1">
      <alignment vertical="top"/>
    </xf>
    <xf numFmtId="164" fontId="27" fillId="0" borderId="0" xfId="45" applyNumberFormat="1" applyFont="1" applyFill="1" applyAlignment="1" applyProtection="1">
      <alignment vertical="top"/>
    </xf>
    <xf numFmtId="0" fontId="27" fillId="0" borderId="0" xfId="0" applyFont="1" applyFill="1" applyBorder="1" applyAlignment="1" applyProtection="1">
      <alignment vertical="top"/>
    </xf>
    <xf numFmtId="3" fontId="28" fillId="0" borderId="0" xfId="45" applyNumberFormat="1" applyFont="1" applyFill="1" applyAlignment="1" applyProtection="1">
      <alignment vertical="top"/>
    </xf>
    <xf numFmtId="0" fontId="27" fillId="0" borderId="0" xfId="0" applyFont="1" applyFill="1" applyAlignment="1" applyProtection="1">
      <alignment vertical="top"/>
      <protection locked="0"/>
    </xf>
    <xf numFmtId="165" fontId="27" fillId="0" borderId="0" xfId="0" applyNumberFormat="1" applyFont="1" applyFill="1" applyAlignment="1" applyProtection="1">
      <alignment vertical="top"/>
      <protection locked="0"/>
    </xf>
    <xf numFmtId="166" fontId="28" fillId="0" borderId="0" xfId="45" applyNumberFormat="1" applyFont="1" applyFill="1" applyAlignment="1" applyProtection="1">
      <alignment vertical="top"/>
    </xf>
    <xf numFmtId="0" fontId="23" fillId="44" borderId="11" xfId="0" applyFont="1" applyFill="1" applyBorder="1" applyAlignment="1" applyProtection="1">
      <alignment horizontal="left" vertical="top" wrapText="1"/>
    </xf>
    <xf numFmtId="0" fontId="0" fillId="0" borderId="1" xfId="0" applyFont="1" applyBorder="1" applyAlignment="1" applyProtection="1">
      <alignment vertical="top" wrapText="1"/>
    </xf>
    <xf numFmtId="1" fontId="0" fillId="0" borderId="1" xfId="0" applyNumberFormat="1" applyFont="1" applyBorder="1" applyAlignment="1" applyProtection="1">
      <alignment vertical="top"/>
    </xf>
    <xf numFmtId="164" fontId="0" fillId="0" borderId="1" xfId="45" applyNumberFormat="1" applyFont="1" applyBorder="1" applyAlignment="1" applyProtection="1">
      <alignment vertical="top"/>
    </xf>
    <xf numFmtId="0" fontId="0" fillId="0" borderId="1" xfId="0" applyFont="1" applyBorder="1" applyAlignment="1" applyProtection="1">
      <alignment vertical="top"/>
    </xf>
    <xf numFmtId="3" fontId="0" fillId="0" borderId="1" xfId="0" applyNumberFormat="1" applyFont="1" applyBorder="1" applyAlignment="1" applyProtection="1">
      <alignment vertical="top"/>
    </xf>
    <xf numFmtId="0" fontId="0" fillId="0" borderId="1" xfId="0" applyFont="1" applyBorder="1" applyAlignment="1" applyProtection="1">
      <alignment vertical="top"/>
      <protection locked="0"/>
    </xf>
    <xf numFmtId="165" fontId="0" fillId="0" borderId="1" xfId="0" applyNumberFormat="1" applyFont="1" applyBorder="1" applyAlignment="1" applyProtection="1">
      <alignment vertical="top"/>
      <protection locked="0"/>
    </xf>
    <xf numFmtId="167" fontId="0" fillId="0" borderId="1" xfId="0" applyNumberFormat="1" applyFont="1" applyBorder="1" applyAlignment="1" applyProtection="1">
      <alignment vertical="top"/>
      <protection locked="0"/>
    </xf>
    <xf numFmtId="0" fontId="0" fillId="0" borderId="1" xfId="0" applyFont="1" applyBorder="1" applyAlignment="1" applyProtection="1">
      <alignment vertical="top" wrapText="1" shrinkToFit="1"/>
      <protection locked="0"/>
    </xf>
    <xf numFmtId="164" fontId="0" fillId="2" borderId="1" xfId="45" applyNumberFormat="1" applyFont="1" applyFill="1" applyBorder="1" applyAlignment="1" applyProtection="1">
      <alignment vertical="top"/>
    </xf>
    <xf numFmtId="3" fontId="20" fillId="0" borderId="1" xfId="0" applyNumberFormat="1" applyFont="1" applyFill="1" applyBorder="1" applyAlignment="1" applyProtection="1">
      <alignment vertical="top"/>
    </xf>
    <xf numFmtId="1" fontId="20" fillId="0" borderId="1" xfId="0" applyNumberFormat="1" applyFont="1" applyBorder="1" applyAlignment="1" applyProtection="1">
      <alignment vertical="top"/>
    </xf>
    <xf numFmtId="3" fontId="23" fillId="0" borderId="1" xfId="45" applyNumberFormat="1" applyFont="1" applyFill="1" applyBorder="1" applyAlignment="1" applyProtection="1">
      <alignment vertical="top"/>
    </xf>
    <xf numFmtId="3" fontId="20" fillId="0" borderId="1" xfId="45" applyNumberFormat="1" applyFont="1" applyFill="1" applyBorder="1" applyAlignment="1" applyProtection="1">
      <alignment vertical="top"/>
    </xf>
    <xf numFmtId="164" fontId="20" fillId="0" borderId="1" xfId="45" applyNumberFormat="1" applyFont="1" applyFill="1" applyBorder="1" applyAlignment="1" applyProtection="1">
      <alignment vertical="top"/>
    </xf>
    <xf numFmtId="1" fontId="0" fillId="2" borderId="1" xfId="0" applyNumberFormat="1" applyFont="1" applyFill="1" applyBorder="1" applyAlignment="1" applyProtection="1">
      <alignment vertical="top"/>
    </xf>
    <xf numFmtId="0" fontId="20" fillId="0" borderId="1" xfId="0" applyFont="1" applyFill="1" applyBorder="1" applyAlignment="1" applyProtection="1">
      <alignment vertical="top" wrapText="1" shrinkToFit="1"/>
      <protection locked="0"/>
    </xf>
    <xf numFmtId="0" fontId="20" fillId="0" borderId="1" xfId="0" applyFont="1" applyBorder="1" applyAlignment="1" applyProtection="1">
      <alignment vertical="top" wrapText="1"/>
    </xf>
    <xf numFmtId="164" fontId="20" fillId="0" borderId="1" xfId="45" applyNumberFormat="1" applyFont="1" applyBorder="1" applyAlignment="1" applyProtection="1">
      <alignment vertical="top"/>
    </xf>
    <xf numFmtId="0" fontId="20" fillId="0" borderId="1" xfId="0" applyFont="1" applyBorder="1" applyAlignment="1" applyProtection="1">
      <alignment vertical="top"/>
    </xf>
    <xf numFmtId="0" fontId="20" fillId="0" borderId="1" xfId="0" applyFont="1" applyBorder="1" applyAlignment="1" applyProtection="1">
      <alignment vertical="top"/>
      <protection locked="0"/>
    </xf>
    <xf numFmtId="165" fontId="20" fillId="0" borderId="1" xfId="0" applyNumberFormat="1" applyFont="1" applyBorder="1" applyAlignment="1" applyProtection="1">
      <alignment vertical="top"/>
      <protection locked="0"/>
    </xf>
    <xf numFmtId="1" fontId="20" fillId="0" borderId="1" xfId="0" applyNumberFormat="1" applyFont="1" applyFill="1" applyBorder="1" applyAlignment="1" applyProtection="1">
      <alignment vertical="top"/>
    </xf>
    <xf numFmtId="0" fontId="20" fillId="0" borderId="1" xfId="0" applyFont="1" applyFill="1" applyBorder="1" applyAlignment="1" applyProtection="1">
      <alignment vertical="top"/>
      <protection locked="0"/>
    </xf>
    <xf numFmtId="165" fontId="20" fillId="0" borderId="1" xfId="0" applyNumberFormat="1" applyFont="1" applyFill="1" applyBorder="1" applyAlignment="1" applyProtection="1">
      <alignment vertical="top"/>
      <protection locked="0"/>
    </xf>
    <xf numFmtId="166" fontId="0" fillId="0" borderId="1" xfId="0" applyNumberFormat="1" applyFont="1" applyFill="1" applyBorder="1" applyAlignment="1" applyProtection="1">
      <alignment vertical="top"/>
      <protection locked="0"/>
    </xf>
    <xf numFmtId="167" fontId="20" fillId="0" borderId="1" xfId="0" applyNumberFormat="1" applyFont="1" applyFill="1" applyBorder="1" applyAlignment="1" applyProtection="1">
      <alignment vertical="top"/>
      <protection locked="0"/>
    </xf>
    <xf numFmtId="164" fontId="0" fillId="0" borderId="1" xfId="45" applyNumberFormat="1" applyFont="1" applyFill="1" applyBorder="1" applyAlignment="1" applyProtection="1">
      <alignment vertical="top"/>
    </xf>
    <xf numFmtId="0" fontId="0" fillId="0" borderId="1" xfId="0" applyFont="1" applyFill="1" applyBorder="1" applyAlignment="1" applyProtection="1">
      <alignment vertical="top" wrapText="1" shrinkToFit="1"/>
      <protection locked="0"/>
    </xf>
    <xf numFmtId="0" fontId="0" fillId="2" borderId="1" xfId="0" applyFont="1" applyFill="1" applyBorder="1" applyAlignment="1" applyProtection="1">
      <alignment vertical="top"/>
      <protection locked="0"/>
    </xf>
    <xf numFmtId="0" fontId="0" fillId="0" borderId="1" xfId="0" applyFont="1" applyFill="1" applyBorder="1" applyAlignment="1" applyProtection="1">
      <alignment vertical="top" wrapText="1"/>
    </xf>
    <xf numFmtId="1" fontId="0" fillId="0" borderId="1" xfId="0" applyNumberFormat="1" applyFont="1" applyFill="1" applyBorder="1" applyAlignment="1" applyProtection="1">
      <alignment vertical="top"/>
    </xf>
    <xf numFmtId="0" fontId="0" fillId="0" borderId="1" xfId="0" applyFont="1" applyFill="1" applyBorder="1" applyAlignment="1" applyProtection="1">
      <alignment vertical="top"/>
    </xf>
    <xf numFmtId="0" fontId="0" fillId="0" borderId="1" xfId="0" applyFont="1" applyFill="1" applyBorder="1" applyAlignment="1" applyProtection="1">
      <alignment vertical="top"/>
      <protection locked="0"/>
    </xf>
    <xf numFmtId="165" fontId="0" fillId="0" borderId="1" xfId="0" applyNumberFormat="1" applyFont="1" applyFill="1" applyBorder="1" applyAlignment="1" applyProtection="1">
      <alignment vertical="top"/>
      <protection locked="0"/>
    </xf>
    <xf numFmtId="167" fontId="0" fillId="0" borderId="1" xfId="0" applyNumberFormat="1" applyFont="1" applyFill="1" applyBorder="1" applyAlignment="1" applyProtection="1">
      <alignment vertical="top"/>
      <protection locked="0"/>
    </xf>
    <xf numFmtId="0" fontId="25" fillId="45" borderId="0" xfId="0" applyNumberFormat="1" applyFont="1" applyFill="1" applyAlignment="1">
      <alignment vertical="top"/>
    </xf>
    <xf numFmtId="0" fontId="23" fillId="0" borderId="0" xfId="0" applyFont="1" applyFill="1" applyAlignment="1" applyProtection="1">
      <alignment vertical="top"/>
      <protection locked="0"/>
    </xf>
    <xf numFmtId="0" fontId="0" fillId="0" borderId="0" xfId="0" applyAlignment="1">
      <alignment vertical="top" wrapText="1"/>
    </xf>
    <xf numFmtId="0" fontId="20" fillId="0" borderId="1" xfId="0" applyFont="1" applyFill="1" applyBorder="1" applyAlignment="1" applyProtection="1">
      <alignment vertical="top" wrapText="1"/>
      <protection locked="0"/>
    </xf>
    <xf numFmtId="0" fontId="0" fillId="0" borderId="1" xfId="0" applyFont="1" applyBorder="1" applyAlignment="1" applyProtection="1">
      <alignment vertical="top" wrapText="1"/>
      <protection locked="0"/>
    </xf>
    <xf numFmtId="0" fontId="0" fillId="0" borderId="1" xfId="0" applyBorder="1" applyAlignment="1">
      <alignment vertical="top" wrapText="1"/>
    </xf>
    <xf numFmtId="164" fontId="23" fillId="0" borderId="1" xfId="45" applyNumberFormat="1" applyFont="1" applyFill="1" applyBorder="1" applyAlignment="1" applyProtection="1">
      <alignment vertical="top"/>
    </xf>
    <xf numFmtId="164" fontId="24" fillId="34" borderId="0" xfId="45" applyNumberFormat="1" applyFont="1" applyFill="1" applyAlignment="1">
      <alignment horizontal="left" vertical="top" wrapText="1"/>
    </xf>
    <xf numFmtId="164" fontId="20" fillId="2" borderId="1" xfId="45" applyNumberFormat="1" applyFont="1" applyFill="1" applyBorder="1" applyAlignment="1" applyProtection="1">
      <alignment vertical="top"/>
    </xf>
    <xf numFmtId="0" fontId="0" fillId="0" borderId="0" xfId="0" applyAlignment="1">
      <alignment vertical="top"/>
    </xf>
    <xf numFmtId="164" fontId="14" fillId="0" borderId="1" xfId="45" applyNumberFormat="1" applyFont="1" applyBorder="1" applyAlignment="1" applyProtection="1">
      <alignment vertical="top"/>
    </xf>
    <xf numFmtId="0" fontId="14" fillId="0" borderId="1" xfId="0" applyFont="1" applyBorder="1" applyAlignment="1" applyProtection="1">
      <alignment vertical="top" wrapText="1"/>
    </xf>
    <xf numFmtId="0" fontId="14" fillId="0" borderId="1" xfId="0" applyFont="1" applyBorder="1" applyAlignment="1" applyProtection="1">
      <alignment vertical="top"/>
    </xf>
    <xf numFmtId="1" fontId="14" fillId="0" borderId="1" xfId="0" applyNumberFormat="1" applyFont="1" applyBorder="1" applyAlignment="1" applyProtection="1">
      <alignment vertical="top"/>
    </xf>
    <xf numFmtId="0" fontId="14" fillId="0" borderId="1" xfId="0" applyFont="1" applyBorder="1" applyAlignment="1" applyProtection="1">
      <alignment vertical="top"/>
      <protection locked="0"/>
    </xf>
    <xf numFmtId="2" fontId="14" fillId="0" borderId="1" xfId="0" applyNumberFormat="1" applyFont="1" applyBorder="1" applyAlignment="1" applyProtection="1">
      <alignment vertical="top"/>
      <protection locked="0"/>
    </xf>
    <xf numFmtId="167" fontId="14" fillId="0" borderId="1" xfId="0" applyNumberFormat="1" applyFont="1" applyBorder="1" applyAlignment="1" applyProtection="1">
      <alignment vertical="top"/>
      <protection locked="0"/>
    </xf>
    <xf numFmtId="0" fontId="14" fillId="0" borderId="1" xfId="0" applyFont="1" applyBorder="1" applyAlignment="1" applyProtection="1">
      <alignment vertical="top" wrapText="1" shrinkToFit="1"/>
      <protection locked="0"/>
    </xf>
    <xf numFmtId="0" fontId="0" fillId="0" borderId="1" xfId="0" applyFill="1" applyBorder="1" applyAlignment="1">
      <alignment vertical="top" wrapText="1"/>
    </xf>
    <xf numFmtId="0" fontId="0" fillId="0" borderId="1" xfId="0" applyBorder="1" applyAlignment="1">
      <alignment vertical="top"/>
    </xf>
    <xf numFmtId="0" fontId="0" fillId="0" borderId="0" xfId="0" applyFill="1" applyAlignment="1">
      <alignment vertical="top"/>
    </xf>
    <xf numFmtId="0" fontId="0" fillId="0" borderId="0" xfId="0" applyFill="1" applyAlignment="1">
      <alignment vertical="top" wrapText="1"/>
    </xf>
    <xf numFmtId="164" fontId="14" fillId="2" borderId="1" xfId="45" applyNumberFormat="1" applyFont="1" applyFill="1" applyBorder="1" applyAlignment="1" applyProtection="1">
      <alignment vertical="top"/>
    </xf>
    <xf numFmtId="0" fontId="25" fillId="39" borderId="0" xfId="0" applyNumberFormat="1" applyFont="1" applyFill="1" applyAlignment="1">
      <alignment vertical="top"/>
    </xf>
    <xf numFmtId="166" fontId="23" fillId="0" borderId="0" xfId="0" applyNumberFormat="1" applyFont="1" applyFill="1" applyAlignment="1" applyProtection="1">
      <alignment vertical="top"/>
    </xf>
    <xf numFmtId="14" fontId="14" fillId="0" borderId="1" xfId="0" applyNumberFormat="1" applyFont="1" applyFill="1" applyBorder="1" applyAlignment="1" applyProtection="1">
      <alignment vertical="top" wrapText="1"/>
    </xf>
    <xf numFmtId="14" fontId="20" fillId="0" borderId="1" xfId="0" applyNumberFormat="1" applyFont="1" applyFill="1" applyBorder="1" applyAlignment="1" applyProtection="1">
      <alignment vertical="top" wrapText="1"/>
    </xf>
    <xf numFmtId="0" fontId="14" fillId="0" borderId="1" xfId="0" applyFont="1" applyFill="1" applyBorder="1" applyAlignment="1" applyProtection="1">
      <alignment vertical="top" wrapText="1"/>
    </xf>
    <xf numFmtId="164" fontId="26" fillId="39" borderId="0" xfId="45" applyNumberFormat="1" applyFont="1" applyFill="1" applyAlignment="1">
      <alignment vertical="top"/>
    </xf>
    <xf numFmtId="164" fontId="23" fillId="44" borderId="11" xfId="45" applyNumberFormat="1" applyFont="1" applyFill="1" applyBorder="1" applyAlignment="1" applyProtection="1">
      <alignment horizontal="left" vertical="top" wrapText="1"/>
    </xf>
    <xf numFmtId="164" fontId="20" fillId="35" borderId="1" xfId="45" applyNumberFormat="1" applyFont="1" applyFill="1" applyBorder="1" applyAlignment="1" applyProtection="1">
      <alignment vertical="top"/>
    </xf>
    <xf numFmtId="164" fontId="20" fillId="0" borderId="0" xfId="45" applyNumberFormat="1" applyFont="1" applyFill="1" applyBorder="1" applyAlignment="1" applyProtection="1">
      <alignment vertical="top"/>
    </xf>
    <xf numFmtId="164" fontId="27" fillId="0" borderId="0" xfId="45" applyNumberFormat="1" applyFont="1" applyFill="1" applyBorder="1" applyAlignment="1" applyProtection="1">
      <alignment vertical="top"/>
    </xf>
    <xf numFmtId="164" fontId="25" fillId="40" borderId="0" xfId="45" applyNumberFormat="1" applyFont="1" applyFill="1" applyAlignment="1">
      <alignment vertical="top"/>
    </xf>
    <xf numFmtId="0" fontId="13" fillId="41" borderId="0" xfId="0" applyFont="1" applyFill="1" applyAlignment="1" applyProtection="1">
      <alignment vertical="top" wrapText="1"/>
      <protection locked="0"/>
    </xf>
    <xf numFmtId="0" fontId="14" fillId="0" borderId="1"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0" fillId="0" borderId="1" xfId="0" applyFont="1" applyFill="1" applyBorder="1" applyAlignment="1" applyProtection="1">
      <alignment vertical="top" wrapText="1"/>
      <protection locked="0"/>
    </xf>
    <xf numFmtId="0" fontId="27" fillId="0" borderId="0" xfId="0" applyFont="1" applyFill="1" applyAlignment="1" applyProtection="1">
      <alignment vertical="top" wrapText="1"/>
      <protection locked="0"/>
    </xf>
    <xf numFmtId="0" fontId="20" fillId="0" borderId="12" xfId="0" applyFont="1" applyFill="1" applyBorder="1" applyAlignment="1" applyProtection="1">
      <alignment vertical="top" wrapText="1"/>
      <protection locked="0"/>
    </xf>
    <xf numFmtId="0" fontId="27" fillId="0" borderId="12" xfId="0" applyFont="1" applyFill="1" applyBorder="1" applyAlignment="1" applyProtection="1">
      <alignment vertical="top" wrapText="1"/>
      <protection locked="0"/>
    </xf>
    <xf numFmtId="164" fontId="24" fillId="42" borderId="0" xfId="45" applyNumberFormat="1" applyFont="1" applyFill="1" applyAlignment="1">
      <alignment vertical="top"/>
    </xf>
    <xf numFmtId="164" fontId="0" fillId="0" borderId="1" xfId="45" applyNumberFormat="1" applyFont="1" applyBorder="1" applyAlignment="1" applyProtection="1">
      <alignment vertical="top"/>
      <protection locked="0"/>
    </xf>
    <xf numFmtId="164" fontId="14" fillId="0" borderId="1" xfId="45" applyNumberFormat="1" applyFont="1" applyBorder="1" applyAlignment="1" applyProtection="1">
      <alignment vertical="top"/>
      <protection locked="0"/>
    </xf>
    <xf numFmtId="164" fontId="20" fillId="0" borderId="1" xfId="45" applyNumberFormat="1" applyFont="1" applyFill="1" applyBorder="1" applyAlignment="1" applyProtection="1">
      <alignment vertical="top"/>
      <protection locked="0"/>
    </xf>
    <xf numFmtId="164" fontId="20" fillId="0" borderId="1" xfId="45" applyNumberFormat="1" applyFont="1" applyBorder="1" applyAlignment="1" applyProtection="1">
      <alignment vertical="top"/>
      <protection locked="0"/>
    </xf>
    <xf numFmtId="164" fontId="0" fillId="0" borderId="1" xfId="45" applyNumberFormat="1" applyFont="1" applyFill="1" applyBorder="1" applyAlignment="1" applyProtection="1">
      <alignment vertical="top"/>
      <protection locked="0"/>
    </xf>
    <xf numFmtId="164" fontId="20" fillId="0" borderId="0" xfId="45" applyNumberFormat="1" applyFont="1" applyFill="1" applyAlignment="1" applyProtection="1">
      <alignment vertical="top"/>
      <protection locked="0"/>
    </xf>
    <xf numFmtId="0" fontId="0" fillId="0" borderId="0" xfId="0" applyAlignment="1">
      <alignment wrapText="1"/>
    </xf>
    <xf numFmtId="0" fontId="29" fillId="0" borderId="0" xfId="0" applyFont="1" applyFill="1"/>
    <xf numFmtId="0" fontId="29" fillId="0" borderId="0" xfId="0" applyFont="1"/>
    <xf numFmtId="0" fontId="0" fillId="0" borderId="0" xfId="0" applyFont="1" applyFill="1" applyAlignment="1">
      <alignment wrapText="1"/>
    </xf>
    <xf numFmtId="0" fontId="0" fillId="0" borderId="0" xfId="0" applyFont="1" applyAlignment="1">
      <alignment vertical="top" wrapText="1"/>
    </xf>
    <xf numFmtId="0" fontId="31" fillId="0" borderId="0" xfId="0" applyFont="1" applyAlignment="1">
      <alignment vertical="top"/>
    </xf>
    <xf numFmtId="164" fontId="14" fillId="0" borderId="1" xfId="45" applyNumberFormat="1" applyFont="1" applyFill="1" applyBorder="1" applyAlignment="1" applyProtection="1">
      <alignment vertical="top"/>
    </xf>
    <xf numFmtId="3" fontId="14" fillId="0" borderId="1" xfId="0" applyNumberFormat="1" applyFont="1" applyFill="1" applyBorder="1" applyAlignment="1" applyProtection="1">
      <alignment vertical="top"/>
    </xf>
    <xf numFmtId="0" fontId="14" fillId="0" borderId="1" xfId="0" applyFont="1" applyFill="1" applyBorder="1" applyAlignment="1" applyProtection="1">
      <alignment vertical="top"/>
      <protection locked="0"/>
    </xf>
    <xf numFmtId="165" fontId="14" fillId="0" borderId="1" xfId="0" applyNumberFormat="1" applyFont="1" applyFill="1" applyBorder="1" applyAlignment="1" applyProtection="1">
      <alignment vertical="top"/>
      <protection locked="0"/>
    </xf>
    <xf numFmtId="166" fontId="14" fillId="0" borderId="1" xfId="0" applyNumberFormat="1" applyFont="1" applyFill="1" applyBorder="1" applyAlignment="1" applyProtection="1">
      <alignment vertical="top"/>
      <protection locked="0"/>
    </xf>
    <xf numFmtId="0" fontId="14" fillId="0" borderId="1" xfId="0" applyFont="1" applyFill="1" applyBorder="1" applyAlignment="1" applyProtection="1">
      <alignment vertical="top" wrapText="1"/>
      <protection locked="0"/>
    </xf>
    <xf numFmtId="167" fontId="14" fillId="0" borderId="1" xfId="0" applyNumberFormat="1" applyFont="1" applyFill="1" applyBorder="1" applyAlignment="1" applyProtection="1">
      <alignment vertical="top"/>
      <protection locked="0"/>
    </xf>
    <xf numFmtId="0" fontId="14" fillId="0" borderId="1" xfId="0" applyFont="1" applyBorder="1" applyAlignment="1">
      <alignment vertical="top" wrapText="1"/>
    </xf>
    <xf numFmtId="3" fontId="25" fillId="38" borderId="0" xfId="0" applyNumberFormat="1" applyFont="1" applyFill="1" applyAlignment="1">
      <alignment vertical="top" wrapText="1"/>
    </xf>
    <xf numFmtId="0" fontId="14" fillId="46" borderId="1" xfId="0" applyFont="1" applyFill="1" applyBorder="1" applyAlignment="1" applyProtection="1">
      <alignment vertical="top"/>
    </xf>
    <xf numFmtId="0" fontId="14" fillId="46" borderId="1" xfId="0" applyFont="1" applyFill="1" applyBorder="1" applyAlignment="1" applyProtection="1">
      <alignment vertical="top" wrapText="1"/>
    </xf>
    <xf numFmtId="164" fontId="14" fillId="46" borderId="1" xfId="45" applyNumberFormat="1" applyFont="1" applyFill="1" applyBorder="1" applyAlignment="1" applyProtection="1">
      <alignment vertical="top"/>
    </xf>
    <xf numFmtId="3" fontId="14" fillId="46" borderId="1" xfId="0" applyNumberFormat="1" applyFont="1" applyFill="1" applyBorder="1" applyAlignment="1" applyProtection="1">
      <alignment vertical="top"/>
    </xf>
    <xf numFmtId="1" fontId="14" fillId="46" borderId="1" xfId="0" applyNumberFormat="1" applyFont="1" applyFill="1" applyBorder="1" applyAlignment="1" applyProtection="1">
      <alignment vertical="top"/>
    </xf>
    <xf numFmtId="0" fontId="14" fillId="46" borderId="1" xfId="0" applyFont="1" applyFill="1" applyBorder="1" applyAlignment="1" applyProtection="1">
      <alignment vertical="top"/>
      <protection locked="0"/>
    </xf>
    <xf numFmtId="2" fontId="14" fillId="46" borderId="1" xfId="0" applyNumberFormat="1" applyFont="1" applyFill="1" applyBorder="1" applyAlignment="1" applyProtection="1">
      <alignment vertical="top"/>
      <protection locked="0"/>
    </xf>
    <xf numFmtId="0" fontId="14" fillId="46" borderId="1" xfId="0" applyFont="1" applyFill="1" applyBorder="1" applyAlignment="1" applyProtection="1">
      <alignment vertical="top" wrapText="1"/>
      <protection locked="0"/>
    </xf>
    <xf numFmtId="164" fontId="14" fillId="46" borderId="1" xfId="45" applyNumberFormat="1" applyFont="1" applyFill="1" applyBorder="1" applyAlignment="1" applyProtection="1">
      <alignment vertical="top"/>
      <protection locked="0"/>
    </xf>
    <xf numFmtId="166" fontId="14" fillId="46" borderId="1" xfId="0" applyNumberFormat="1" applyFont="1" applyFill="1" applyBorder="1" applyAlignment="1" applyProtection="1">
      <alignment vertical="top"/>
      <protection locked="0"/>
    </xf>
    <xf numFmtId="167" fontId="14" fillId="46" borderId="1" xfId="0" applyNumberFormat="1" applyFont="1" applyFill="1" applyBorder="1" applyAlignment="1" applyProtection="1">
      <alignment vertical="top"/>
      <protection locked="0"/>
    </xf>
    <xf numFmtId="0" fontId="14" fillId="46" borderId="1" xfId="0" applyFont="1" applyFill="1" applyBorder="1" applyAlignment="1" applyProtection="1">
      <alignment vertical="top" wrapText="1" shrinkToFit="1"/>
      <protection locked="0"/>
    </xf>
    <xf numFmtId="0" fontId="20" fillId="46" borderId="1" xfId="0" applyFont="1" applyFill="1" applyBorder="1" applyAlignment="1" applyProtection="1">
      <alignment vertical="top" wrapText="1"/>
    </xf>
    <xf numFmtId="0" fontId="20" fillId="46" borderId="1" xfId="0" applyFont="1" applyFill="1" applyBorder="1" applyAlignment="1" applyProtection="1">
      <alignment vertical="top"/>
    </xf>
    <xf numFmtId="0" fontId="0" fillId="46" borderId="1" xfId="0" applyFont="1" applyFill="1" applyBorder="1" applyAlignment="1" applyProtection="1">
      <alignment vertical="top" wrapText="1"/>
    </xf>
    <xf numFmtId="164" fontId="20" fillId="46" borderId="1" xfId="45" applyNumberFormat="1" applyFont="1" applyFill="1" applyBorder="1" applyAlignment="1" applyProtection="1">
      <alignment vertical="top"/>
    </xf>
    <xf numFmtId="164" fontId="0" fillId="46" borderId="1" xfId="45" applyNumberFormat="1" applyFont="1" applyFill="1" applyBorder="1" applyAlignment="1" applyProtection="1">
      <alignment vertical="top"/>
    </xf>
    <xf numFmtId="3" fontId="20" fillId="46" borderId="1" xfId="0" applyNumberFormat="1" applyFont="1" applyFill="1" applyBorder="1" applyAlignment="1" applyProtection="1">
      <alignment vertical="top"/>
    </xf>
    <xf numFmtId="1" fontId="20" fillId="46" borderId="1" xfId="0" applyNumberFormat="1" applyFont="1" applyFill="1" applyBorder="1" applyAlignment="1" applyProtection="1">
      <alignment vertical="top"/>
    </xf>
    <xf numFmtId="0" fontId="20" fillId="46" borderId="1" xfId="0" applyFont="1" applyFill="1" applyBorder="1" applyAlignment="1" applyProtection="1">
      <alignment vertical="top"/>
      <protection locked="0"/>
    </xf>
    <xf numFmtId="165" fontId="20" fillId="46" borderId="1" xfId="0" applyNumberFormat="1" applyFont="1" applyFill="1" applyBorder="1" applyAlignment="1" applyProtection="1">
      <alignment vertical="top"/>
      <protection locked="0"/>
    </xf>
    <xf numFmtId="166" fontId="20" fillId="46" borderId="1" xfId="0" applyNumberFormat="1" applyFont="1" applyFill="1" applyBorder="1" applyAlignment="1" applyProtection="1">
      <alignment vertical="top"/>
      <protection locked="0"/>
    </xf>
    <xf numFmtId="0" fontId="20" fillId="46" borderId="1" xfId="0" applyFont="1" applyFill="1" applyBorder="1" applyAlignment="1" applyProtection="1">
      <alignment vertical="top" wrapText="1"/>
      <protection locked="0"/>
    </xf>
    <xf numFmtId="164" fontId="20" fillId="46" borderId="1" xfId="45" applyNumberFormat="1" applyFont="1" applyFill="1" applyBorder="1" applyAlignment="1" applyProtection="1">
      <alignment vertical="top"/>
      <protection locked="0"/>
    </xf>
    <xf numFmtId="166" fontId="0" fillId="46" borderId="1" xfId="0" applyNumberFormat="1" applyFont="1" applyFill="1" applyBorder="1" applyAlignment="1" applyProtection="1">
      <alignment vertical="top"/>
      <protection locked="0"/>
    </xf>
    <xf numFmtId="167" fontId="20" fillId="46" borderId="1" xfId="0" applyNumberFormat="1" applyFont="1" applyFill="1" applyBorder="1" applyAlignment="1" applyProtection="1">
      <alignment vertical="top"/>
      <protection locked="0"/>
    </xf>
    <xf numFmtId="167" fontId="0" fillId="46" borderId="1" xfId="0" applyNumberFormat="1" applyFont="1" applyFill="1" applyBorder="1" applyAlignment="1" applyProtection="1">
      <alignment vertical="top"/>
      <protection locked="0"/>
    </xf>
    <xf numFmtId="0" fontId="20" fillId="46" borderId="1" xfId="0" applyFont="1" applyFill="1" applyBorder="1" applyAlignment="1" applyProtection="1">
      <alignment vertical="top" wrapText="1" shrinkToFit="1"/>
      <protection locked="0"/>
    </xf>
    <xf numFmtId="0" fontId="0" fillId="46" borderId="1" xfId="0" applyFont="1" applyFill="1" applyBorder="1" applyAlignment="1" applyProtection="1">
      <alignment vertical="top" wrapText="1" shrinkToFit="1"/>
      <protection locked="0"/>
    </xf>
    <xf numFmtId="3" fontId="20" fillId="46" borderId="1" xfId="45" applyNumberFormat="1" applyFont="1" applyFill="1" applyBorder="1" applyAlignment="1" applyProtection="1">
      <alignment vertical="top"/>
    </xf>
    <xf numFmtId="0" fontId="0" fillId="46" borderId="1" xfId="0" applyFont="1" applyFill="1" applyBorder="1" applyAlignment="1" applyProtection="1">
      <alignment vertical="top"/>
    </xf>
    <xf numFmtId="1" fontId="0" fillId="46" borderId="1" xfId="0" applyNumberFormat="1" applyFont="1" applyFill="1" applyBorder="1" applyAlignment="1" applyProtection="1">
      <alignment vertical="top"/>
    </xf>
    <xf numFmtId="0" fontId="0" fillId="46" borderId="1" xfId="0" applyFont="1" applyFill="1" applyBorder="1" applyAlignment="1" applyProtection="1">
      <alignment vertical="top"/>
      <protection locked="0"/>
    </xf>
    <xf numFmtId="165" fontId="0" fillId="46" borderId="1" xfId="0" applyNumberFormat="1" applyFont="1" applyFill="1" applyBorder="1" applyAlignment="1" applyProtection="1">
      <alignment vertical="top"/>
      <protection locked="0"/>
    </xf>
    <xf numFmtId="0" fontId="0" fillId="46" borderId="1" xfId="0" applyFont="1" applyFill="1" applyBorder="1" applyAlignment="1" applyProtection="1">
      <alignment vertical="top" wrapText="1"/>
      <protection locked="0"/>
    </xf>
    <xf numFmtId="164" fontId="0" fillId="46" borderId="1" xfId="45" applyNumberFormat="1" applyFont="1" applyFill="1" applyBorder="1" applyAlignment="1" applyProtection="1">
      <alignment vertical="top"/>
      <protection locked="0"/>
    </xf>
    <xf numFmtId="0" fontId="0" fillId="46" borderId="1" xfId="0" applyFill="1" applyBorder="1" applyAlignment="1">
      <alignment vertical="top" wrapText="1"/>
    </xf>
    <xf numFmtId="9" fontId="0" fillId="2" borderId="1" xfId="0" applyNumberFormat="1" applyFont="1" applyFill="1" applyBorder="1" applyAlignment="1" applyProtection="1">
      <alignment vertical="top" wrapText="1"/>
    </xf>
    <xf numFmtId="9" fontId="14" fillId="2" borderId="1" xfId="0" applyNumberFormat="1" applyFont="1" applyFill="1" applyBorder="1" applyAlignment="1" applyProtection="1">
      <alignment vertical="top" wrapText="1"/>
    </xf>
    <xf numFmtId="3" fontId="0" fillId="0" borderId="0" xfId="0" applyNumberFormat="1" applyAlignment="1">
      <alignment vertical="top" wrapText="1"/>
    </xf>
    <xf numFmtId="9" fontId="0" fillId="0" borderId="0" xfId="46" applyFont="1" applyAlignment="1">
      <alignment vertical="top" wrapText="1"/>
    </xf>
    <xf numFmtId="3" fontId="16" fillId="0" borderId="0" xfId="0" applyNumberFormat="1" applyFont="1"/>
    <xf numFmtId="0" fontId="20" fillId="0" borderId="0" xfId="0" applyFont="1" applyFill="1" applyBorder="1" applyAlignment="1" applyProtection="1">
      <alignment vertical="top" wrapText="1"/>
    </xf>
    <xf numFmtId="0" fontId="27" fillId="0" borderId="0" xfId="0" applyFont="1" applyFill="1" applyBorder="1" applyAlignment="1" applyProtection="1">
      <alignment vertical="top" wrapText="1"/>
    </xf>
    <xf numFmtId="9" fontId="0" fillId="0" borderId="0" xfId="0" applyNumberFormat="1" applyAlignment="1">
      <alignment vertical="top" wrapText="1"/>
    </xf>
    <xf numFmtId="9" fontId="16" fillId="0" borderId="0" xfId="0" applyNumberFormat="1" applyFont="1"/>
    <xf numFmtId="3" fontId="27" fillId="0" borderId="0" xfId="0" applyNumberFormat="1" applyFont="1" applyFill="1" applyAlignment="1" applyProtection="1">
      <alignment vertical="top"/>
    </xf>
    <xf numFmtId="3" fontId="20" fillId="0" borderId="0" xfId="0" applyNumberFormat="1" applyFont="1" applyFill="1" applyAlignment="1" applyProtection="1">
      <alignment vertical="top" wrapText="1"/>
    </xf>
    <xf numFmtId="3" fontId="20" fillId="0" borderId="0" xfId="45" applyNumberFormat="1" applyFont="1" applyFill="1" applyAlignment="1" applyProtection="1">
      <alignment vertical="top" wrapText="1"/>
    </xf>
    <xf numFmtId="3" fontId="27" fillId="0" borderId="0" xfId="0" applyNumberFormat="1" applyFont="1" applyFill="1" applyAlignment="1" applyProtection="1">
      <alignment vertical="top"/>
      <protection locked="0"/>
    </xf>
    <xf numFmtId="3" fontId="20" fillId="0" borderId="0" xfId="0" applyNumberFormat="1" applyFont="1" applyFill="1" applyAlignment="1" applyProtection="1">
      <alignment vertical="top"/>
      <protection locked="0"/>
    </xf>
    <xf numFmtId="3" fontId="20" fillId="0" borderId="0" xfId="45" applyNumberFormat="1" applyFont="1" applyFill="1" applyAlignment="1" applyProtection="1">
      <alignment vertical="top"/>
      <protection locked="0"/>
    </xf>
    <xf numFmtId="169" fontId="28" fillId="0" borderId="0" xfId="45" applyNumberFormat="1" applyFont="1" applyFill="1" applyAlignment="1" applyProtection="1">
      <alignment vertical="top"/>
    </xf>
    <xf numFmtId="169" fontId="20" fillId="0" borderId="0" xfId="0" applyNumberFormat="1" applyFont="1" applyFill="1" applyAlignment="1" applyProtection="1">
      <alignment vertical="top"/>
    </xf>
    <xf numFmtId="169" fontId="20" fillId="0" borderId="0" xfId="45" applyNumberFormat="1" applyFont="1" applyFill="1" applyAlignment="1" applyProtection="1">
      <alignment vertical="top"/>
    </xf>
    <xf numFmtId="169" fontId="23" fillId="0" borderId="0" xfId="45" applyNumberFormat="1" applyFont="1" applyFill="1" applyAlignment="1" applyProtection="1">
      <alignment vertical="top"/>
    </xf>
    <xf numFmtId="169" fontId="20" fillId="0" borderId="0" xfId="0" applyNumberFormat="1" applyFont="1" applyFill="1" applyAlignment="1" applyProtection="1">
      <alignment vertical="top"/>
      <protection locked="0"/>
    </xf>
    <xf numFmtId="169" fontId="23" fillId="0" borderId="0" xfId="0" applyNumberFormat="1" applyFont="1" applyFill="1" applyAlignment="1" applyProtection="1">
      <alignment vertical="top"/>
      <protection locked="0"/>
    </xf>
    <xf numFmtId="169" fontId="23" fillId="0" borderId="0" xfId="0" applyNumberFormat="1" applyFont="1" applyFill="1" applyAlignment="1" applyProtection="1">
      <alignment vertical="top"/>
    </xf>
    <xf numFmtId="14" fontId="20" fillId="46" borderId="1" xfId="0" applyNumberFormat="1" applyFont="1" applyFill="1" applyBorder="1" applyAlignment="1" applyProtection="1">
      <alignment vertical="top"/>
    </xf>
    <xf numFmtId="0" fontId="20" fillId="46" borderId="1" xfId="0" applyFont="1" applyFill="1" applyBorder="1" applyAlignment="1">
      <alignment vertical="top" wrapText="1"/>
    </xf>
    <xf numFmtId="0" fontId="29" fillId="0" borderId="0" xfId="0" applyFont="1" applyAlignment="1">
      <alignment vertical="top"/>
    </xf>
    <xf numFmtId="0" fontId="32" fillId="0" borderId="0" xfId="0" applyFont="1"/>
    <xf numFmtId="0" fontId="16" fillId="0" borderId="0" xfId="0" applyFont="1" applyAlignment="1">
      <alignment vertical="top" wrapText="1"/>
    </xf>
    <xf numFmtId="170" fontId="0" fillId="0" borderId="1" xfId="45" applyNumberFormat="1" applyFont="1" applyBorder="1" applyAlignment="1" applyProtection="1">
      <alignment vertical="top"/>
    </xf>
    <xf numFmtId="1" fontId="14" fillId="0" borderId="1" xfId="0" applyNumberFormat="1" applyFont="1" applyFill="1" applyBorder="1" applyAlignment="1" applyProtection="1">
      <alignment vertical="top"/>
    </xf>
    <xf numFmtId="164" fontId="14" fillId="0" borderId="1" xfId="45" applyNumberFormat="1" applyFont="1" applyFill="1" applyBorder="1" applyAlignment="1" applyProtection="1">
      <alignment vertical="top"/>
      <protection locked="0"/>
    </xf>
    <xf numFmtId="0" fontId="14" fillId="0" borderId="1" xfId="0" applyFont="1" applyFill="1" applyBorder="1" applyAlignment="1">
      <alignment vertical="top" wrapText="1"/>
    </xf>
    <xf numFmtId="0" fontId="0" fillId="2" borderId="1" xfId="0" applyFont="1" applyFill="1" applyBorder="1" applyAlignment="1" applyProtection="1">
      <alignment vertical="top" wrapText="1"/>
    </xf>
    <xf numFmtId="0" fontId="20" fillId="2" borderId="1" xfId="0" applyFont="1" applyFill="1" applyBorder="1" applyAlignment="1" applyProtection="1">
      <alignment vertical="top" wrapText="1"/>
    </xf>
    <xf numFmtId="0" fontId="0" fillId="0" borderId="0" xfId="0" applyFont="1" applyFill="1" applyAlignment="1">
      <alignment vertical="top" wrapText="1"/>
    </xf>
    <xf numFmtId="0" fontId="20" fillId="0" borderId="0" xfId="0" quotePrefix="1" applyFont="1" applyAlignment="1">
      <alignment vertical="top" wrapText="1"/>
    </xf>
    <xf numFmtId="0" fontId="24" fillId="37" borderId="0" xfId="0" applyNumberFormat="1" applyFont="1" applyFill="1" applyAlignment="1">
      <alignment vertical="top" wrapText="1"/>
    </xf>
    <xf numFmtId="165" fontId="14" fillId="0" borderId="1" xfId="0" applyNumberFormat="1" applyFont="1" applyBorder="1" applyAlignment="1" applyProtection="1">
      <alignment vertical="top"/>
      <protection locked="0"/>
    </xf>
    <xf numFmtId="0" fontId="20" fillId="0" borderId="0" xfId="0" applyFont="1" applyFill="1" applyBorder="1" applyAlignment="1" applyProtection="1">
      <alignment vertical="top" wrapText="1"/>
      <protection locked="0"/>
    </xf>
    <xf numFmtId="165" fontId="20" fillId="0" borderId="0" xfId="0" applyNumberFormat="1" applyFont="1" applyFill="1" applyBorder="1" applyAlignment="1" applyProtection="1">
      <alignment vertical="top"/>
      <protection locked="0"/>
    </xf>
    <xf numFmtId="3" fontId="27" fillId="0" borderId="0" xfId="0" applyNumberFormat="1" applyFont="1" applyFill="1" applyBorder="1" applyAlignment="1" applyProtection="1">
      <alignment vertical="top"/>
    </xf>
    <xf numFmtId="0" fontId="27" fillId="0" borderId="0" xfId="0" applyFont="1" applyFill="1" applyBorder="1" applyAlignment="1" applyProtection="1">
      <alignment vertical="top" wrapText="1"/>
      <protection locked="0"/>
    </xf>
    <xf numFmtId="165" fontId="27" fillId="0" borderId="0" xfId="0" applyNumberFormat="1" applyFont="1" applyFill="1" applyBorder="1" applyAlignment="1" applyProtection="1">
      <alignment vertical="top"/>
      <protection locked="0"/>
    </xf>
    <xf numFmtId="3" fontId="20" fillId="0" borderId="0" xfId="0" applyNumberFormat="1" applyFont="1" applyFill="1" applyBorder="1" applyAlignment="1" applyProtection="1">
      <alignment vertical="top"/>
    </xf>
    <xf numFmtId="0" fontId="0" fillId="0" borderId="0" xfId="0" applyBorder="1"/>
    <xf numFmtId="0" fontId="0" fillId="0" borderId="0" xfId="0" applyBorder="1" applyAlignment="1">
      <alignment wrapText="1"/>
    </xf>
    <xf numFmtId="164" fontId="20" fillId="2" borderId="0" xfId="45" applyNumberFormat="1" applyFont="1" applyFill="1" applyAlignment="1" applyProtection="1">
      <alignment vertical="top"/>
    </xf>
  </cellXfs>
  <cellStyles count="47">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45"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3" xr:uid="{00000000-0005-0000-0000-000026000000}"/>
    <cellStyle name="Normal 2 2" xfId="44" xr:uid="{00000000-0005-0000-0000-000027000000}"/>
    <cellStyle name="Normal 7" xfId="1" xr:uid="{00000000-0005-0000-0000-000028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2">
    <dxf>
      <fill>
        <patternFill>
          <bgColor theme="7" tint="0.39994506668294322"/>
        </patternFill>
      </fill>
    </dxf>
    <dxf>
      <fill>
        <patternFill>
          <bgColor theme="7" tint="0.39994506668294322"/>
        </patternFill>
      </fill>
    </dxf>
  </dxfs>
  <tableStyles count="0" defaultTableStyle="TableStyleMedium2" defaultPivotStyle="PivotStyleLight16"/>
  <colors>
    <mruColors>
      <color rgb="FFDA9694"/>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115A2-D7B1-4C5A-BD33-768154CF0DB8}">
  <dimension ref="A1:B21"/>
  <sheetViews>
    <sheetView topLeftCell="A4" workbookViewId="0">
      <selection activeCell="A4" sqref="A1:A1048576"/>
    </sheetView>
  </sheetViews>
  <sheetFormatPr defaultRowHeight="15" customHeight="1" x14ac:dyDescent="0.25"/>
  <cols>
    <col min="1" max="1" width="115.5703125" customWidth="1"/>
    <col min="2" max="2" width="14.5703125" bestFit="1" customWidth="1"/>
  </cols>
  <sheetData>
    <row r="1" spans="1:2" ht="18.75" x14ac:dyDescent="0.25">
      <c r="A1" s="141" t="s">
        <v>561</v>
      </c>
      <c r="B1" s="141"/>
    </row>
    <row r="2" spans="1:2" s="213" customFormat="1" ht="15.75" x14ac:dyDescent="0.25">
      <c r="A2" s="212" t="s">
        <v>586</v>
      </c>
      <c r="B2" s="212"/>
    </row>
    <row r="3" spans="1:2" s="213" customFormat="1" ht="15.75" x14ac:dyDescent="0.25">
      <c r="A3" s="212"/>
      <c r="B3" s="212"/>
    </row>
    <row r="4" spans="1:2" s="213" customFormat="1" ht="15.75" x14ac:dyDescent="0.25">
      <c r="A4" s="212" t="s">
        <v>512</v>
      </c>
      <c r="B4" s="212"/>
    </row>
    <row r="5" spans="1:2" ht="60" x14ac:dyDescent="0.25">
      <c r="A5" s="90" t="s">
        <v>588</v>
      </c>
      <c r="B5" s="90"/>
    </row>
    <row r="6" spans="1:2" ht="45" x14ac:dyDescent="0.25">
      <c r="A6" s="90" t="s">
        <v>584</v>
      </c>
      <c r="B6" s="90"/>
    </row>
    <row r="7" spans="1:2" x14ac:dyDescent="0.25">
      <c r="A7" s="190"/>
      <c r="B7" s="90"/>
    </row>
    <row r="8" spans="1:2" ht="15" customHeight="1" x14ac:dyDescent="0.25">
      <c r="A8" s="212" t="s">
        <v>551</v>
      </c>
      <c r="B8" s="90"/>
    </row>
    <row r="9" spans="1:2" ht="15" customHeight="1" x14ac:dyDescent="0.25">
      <c r="A9" s="6" t="s">
        <v>550</v>
      </c>
      <c r="B9" s="90"/>
    </row>
    <row r="10" spans="1:2" ht="15" customHeight="1" x14ac:dyDescent="0.25">
      <c r="A10" s="7" t="s">
        <v>549</v>
      </c>
      <c r="B10" s="90"/>
    </row>
    <row r="11" spans="1:2" ht="15" customHeight="1" x14ac:dyDescent="0.25">
      <c r="A11" s="8" t="s">
        <v>585</v>
      </c>
      <c r="B11" s="90"/>
    </row>
    <row r="12" spans="1:2" ht="15" customHeight="1" x14ac:dyDescent="0.25">
      <c r="A12" s="97"/>
      <c r="B12" s="90"/>
    </row>
    <row r="13" spans="1:2" ht="15.75" x14ac:dyDescent="0.25">
      <c r="A13" s="212" t="s">
        <v>545</v>
      </c>
      <c r="B13" s="90"/>
    </row>
    <row r="14" spans="1:2" ht="45" x14ac:dyDescent="0.25">
      <c r="A14" s="90" t="s">
        <v>563</v>
      </c>
      <c r="B14" s="90"/>
    </row>
    <row r="15" spans="1:2" x14ac:dyDescent="0.25">
      <c r="A15" s="90" t="s">
        <v>562</v>
      </c>
      <c r="B15" s="90"/>
    </row>
    <row r="16" spans="1:2" x14ac:dyDescent="0.25">
      <c r="A16" s="90"/>
      <c r="B16" s="90"/>
    </row>
    <row r="17" spans="1:2" x14ac:dyDescent="0.25">
      <c r="A17" s="214" t="s">
        <v>575</v>
      </c>
      <c r="B17" s="90"/>
    </row>
    <row r="18" spans="1:2" ht="90" x14ac:dyDescent="0.25">
      <c r="A18" s="90" t="s">
        <v>576</v>
      </c>
      <c r="B18" s="90"/>
    </row>
    <row r="20" spans="1:2" ht="15" customHeight="1" x14ac:dyDescent="0.25">
      <c r="A20" s="212" t="s">
        <v>587</v>
      </c>
    </row>
    <row r="21" spans="1:2" ht="45" x14ac:dyDescent="0.25">
      <c r="A21" s="90" t="s">
        <v>589</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G176"/>
  <sheetViews>
    <sheetView tabSelected="1" zoomScale="90" zoomScaleNormal="90" workbookViewId="0">
      <pane xSplit="4" ySplit="2" topLeftCell="E3" activePane="bottomRight" state="frozen"/>
      <selection pane="topRight" activeCell="E1" sqref="E1"/>
      <selection pane="bottomLeft" activeCell="A3" sqref="A3"/>
      <selection pane="bottomRight" activeCell="I152" sqref="I152"/>
    </sheetView>
  </sheetViews>
  <sheetFormatPr defaultRowHeight="15" customHeight="1" x14ac:dyDescent="0.25"/>
  <cols>
    <col min="1" max="1" width="32.42578125" customWidth="1"/>
    <col min="2" max="2" width="15.42578125" customWidth="1"/>
    <col min="3" max="3" width="14.28515625" customWidth="1"/>
    <col min="4" max="4" width="15.140625" bestFit="1" customWidth="1"/>
    <col min="5" max="5" width="15.85546875" customWidth="1"/>
    <col min="6" max="6" width="10.5703125" bestFit="1" customWidth="1"/>
    <col min="7" max="7" width="25" style="136" customWidth="1"/>
    <col min="8" max="8" width="11.140625" customWidth="1"/>
    <col min="9" max="9" width="19.42578125" customWidth="1"/>
    <col min="10" max="10" width="10.28515625" customWidth="1"/>
    <col min="11" max="11" width="16.5703125" customWidth="1"/>
    <col min="12" max="12" width="11.28515625" customWidth="1"/>
    <col min="13" max="13" width="12.42578125" customWidth="1"/>
    <col min="14" max="14" width="13.28515625" customWidth="1"/>
    <col min="15" max="15" width="34.28515625" customWidth="1"/>
    <col min="16" max="16" width="14.140625" customWidth="1"/>
    <col min="17" max="17" width="18.7109375" customWidth="1"/>
    <col min="18" max="18" width="11.42578125" bestFit="1" customWidth="1"/>
    <col min="19" max="19" width="11.42578125" customWidth="1"/>
    <col min="20" max="20" width="18" customWidth="1"/>
    <col min="21" max="21" width="11.42578125" bestFit="1" customWidth="1"/>
    <col min="22" max="22" width="23.7109375" customWidth="1"/>
    <col min="23" max="23" width="11.42578125" bestFit="1" customWidth="1"/>
    <col min="24" max="24" width="19.28515625" customWidth="1"/>
    <col min="25" max="25" width="11.42578125" bestFit="1" customWidth="1"/>
    <col min="26" max="26" width="13" customWidth="1"/>
    <col min="27" max="27" width="11.42578125" bestFit="1" customWidth="1"/>
    <col min="28" max="28" width="17.28515625" customWidth="1"/>
    <col min="29" max="29" width="11.42578125" bestFit="1" customWidth="1"/>
    <col min="30" max="30" width="19" customWidth="1"/>
    <col min="31" max="31" width="11.42578125" bestFit="1" customWidth="1"/>
    <col min="32" max="32" width="21.7109375" customWidth="1"/>
    <col min="33" max="33" width="11.42578125" bestFit="1" customWidth="1"/>
    <col min="34" max="34" width="17.42578125" customWidth="1"/>
    <col min="35" max="35" width="11.42578125" bestFit="1" customWidth="1"/>
    <col min="36" max="36" width="17.42578125" customWidth="1"/>
    <col min="37" max="37" width="11.42578125" bestFit="1" customWidth="1"/>
    <col min="38" max="38" width="17.42578125" customWidth="1"/>
    <col min="39" max="39" width="11.42578125" bestFit="1" customWidth="1"/>
    <col min="40" max="40" width="12.5703125" style="136" customWidth="1"/>
    <col min="41" max="42" width="9.28515625" bestFit="1" customWidth="1"/>
    <col min="43" max="43" width="11.42578125" style="136" customWidth="1"/>
    <col min="48" max="48" width="28.5703125" customWidth="1"/>
    <col min="49" max="49" width="12.5703125" customWidth="1"/>
    <col min="50" max="50" width="14.85546875" customWidth="1"/>
    <col min="51" max="51" width="11.140625" customWidth="1"/>
    <col min="52" max="52" width="26" customWidth="1"/>
    <col min="55" max="55" width="12.42578125" bestFit="1" customWidth="1"/>
    <col min="56" max="56" width="10.5703125" customWidth="1"/>
    <col min="57" max="57" width="11.85546875" bestFit="1" customWidth="1"/>
    <col min="58" max="58" width="11.5703125" customWidth="1"/>
    <col min="60" max="60" width="18.85546875" customWidth="1"/>
    <col min="61" max="61" width="19.7109375" customWidth="1"/>
    <col min="62" max="62" width="13" customWidth="1"/>
    <col min="63" max="63" width="16.5703125" customWidth="1"/>
    <col min="64" max="64" width="10.28515625" customWidth="1"/>
    <col min="65" max="65" width="16" customWidth="1"/>
    <col min="66" max="66" width="10.28515625" customWidth="1"/>
    <col min="67" max="67" width="13.5703125" customWidth="1"/>
    <col min="68" max="68" width="10.7109375" customWidth="1"/>
    <col min="69" max="69" width="13.42578125" customWidth="1"/>
    <col min="70" max="70" width="11.42578125" bestFit="1" customWidth="1"/>
    <col min="71" max="71" width="13.5703125" customWidth="1"/>
    <col min="72" max="72" width="11.42578125" bestFit="1" customWidth="1"/>
    <col min="73" max="73" width="13.5703125" customWidth="1"/>
    <col min="74" max="74" width="14.5703125" customWidth="1"/>
    <col min="75" max="75" width="15.28515625" customWidth="1"/>
    <col min="76" max="78" width="13.5703125" customWidth="1"/>
    <col min="79" max="80" width="13.140625" customWidth="1"/>
    <col min="81" max="81" width="13.5703125" customWidth="1"/>
    <col min="82" max="83" width="50.7109375" customWidth="1"/>
  </cols>
  <sheetData>
    <row r="1" spans="1:83" ht="15.75" customHeight="1" x14ac:dyDescent="0.25">
      <c r="A1" s="32" t="s">
        <v>513</v>
      </c>
      <c r="B1" s="32"/>
      <c r="C1" s="32"/>
      <c r="D1" s="32"/>
      <c r="E1" s="32"/>
      <c r="F1" s="32"/>
      <c r="G1" s="32"/>
      <c r="H1" s="95"/>
      <c r="I1" s="33" t="s">
        <v>514</v>
      </c>
      <c r="J1" s="33"/>
      <c r="K1" s="33"/>
      <c r="L1" s="150"/>
      <c r="M1" s="33"/>
      <c r="N1" s="150"/>
      <c r="O1" s="150"/>
      <c r="P1" s="34" t="s">
        <v>515</v>
      </c>
      <c r="Q1" s="116"/>
      <c r="R1" s="34"/>
      <c r="S1" s="34"/>
      <c r="T1" s="116"/>
      <c r="U1" s="34"/>
      <c r="V1" s="35" t="s">
        <v>516</v>
      </c>
      <c r="W1" s="35"/>
      <c r="X1" s="121"/>
      <c r="Y1" s="35"/>
      <c r="Z1" s="35"/>
      <c r="AA1" s="35"/>
      <c r="AB1" s="121"/>
      <c r="AC1" s="35"/>
      <c r="AD1" s="35"/>
      <c r="AE1" s="35"/>
      <c r="AF1" s="35"/>
      <c r="AG1" s="35"/>
      <c r="AH1" s="121"/>
      <c r="AI1" s="35"/>
      <c r="AJ1" s="35"/>
      <c r="AK1" s="35"/>
      <c r="AL1" s="121"/>
      <c r="AM1" s="35"/>
      <c r="AN1" s="223" t="s">
        <v>519</v>
      </c>
      <c r="AO1" s="36"/>
      <c r="AP1" s="36"/>
      <c r="AQ1" s="223"/>
      <c r="AR1" s="36"/>
      <c r="AS1" s="36"/>
      <c r="AT1" s="36"/>
      <c r="AU1" s="36"/>
      <c r="AV1" s="37" t="s">
        <v>520</v>
      </c>
      <c r="AW1" s="37"/>
      <c r="AX1" s="37"/>
      <c r="AY1" s="37"/>
      <c r="AZ1" s="122"/>
      <c r="BA1" s="37"/>
      <c r="BB1" s="37"/>
      <c r="BC1" s="37"/>
      <c r="BD1" s="37"/>
      <c r="BE1" s="37"/>
      <c r="BF1" s="37"/>
      <c r="BG1" s="37"/>
      <c r="BH1" s="122"/>
      <c r="BI1" s="122"/>
      <c r="BJ1" s="38" t="s">
        <v>521</v>
      </c>
      <c r="BK1" s="38"/>
      <c r="BL1" s="38"/>
      <c r="BM1" s="129"/>
      <c r="BN1" s="38"/>
      <c r="BO1" s="38"/>
      <c r="BP1" s="38"/>
      <c r="BQ1" s="38"/>
      <c r="BR1" s="38"/>
      <c r="BS1" s="38"/>
      <c r="BT1" s="38"/>
      <c r="BU1" s="88" t="s">
        <v>525</v>
      </c>
      <c r="BV1" s="111" t="s">
        <v>531</v>
      </c>
      <c r="BW1" s="111"/>
      <c r="BX1" s="111"/>
      <c r="BY1" s="111"/>
      <c r="BZ1" s="111"/>
      <c r="CA1" s="111"/>
      <c r="CB1" s="111"/>
      <c r="CC1" s="111"/>
      <c r="CD1" s="39" t="s">
        <v>522</v>
      </c>
      <c r="CE1" s="39"/>
    </row>
    <row r="2" spans="1:83" ht="107.25" customHeight="1" x14ac:dyDescent="0.25">
      <c r="A2" s="51" t="s">
        <v>0</v>
      </c>
      <c r="B2" s="51" t="s">
        <v>1</v>
      </c>
      <c r="C2" s="51" t="s">
        <v>2</v>
      </c>
      <c r="D2" s="51" t="s">
        <v>134</v>
      </c>
      <c r="E2" s="51" t="s">
        <v>135</v>
      </c>
      <c r="F2" s="51" t="s">
        <v>161</v>
      </c>
      <c r="G2" s="51" t="s">
        <v>162</v>
      </c>
      <c r="H2" s="51" t="s">
        <v>163</v>
      </c>
      <c r="I2" s="51" t="s">
        <v>490</v>
      </c>
      <c r="J2" s="51" t="s">
        <v>164</v>
      </c>
      <c r="K2" s="51" t="s">
        <v>165</v>
      </c>
      <c r="L2" s="51" t="s">
        <v>166</v>
      </c>
      <c r="M2" s="51" t="s">
        <v>167</v>
      </c>
      <c r="N2" s="51" t="s">
        <v>168</v>
      </c>
      <c r="O2" s="51" t="s">
        <v>169</v>
      </c>
      <c r="P2" s="51" t="s">
        <v>170</v>
      </c>
      <c r="Q2" s="51" t="s">
        <v>548</v>
      </c>
      <c r="R2" s="51" t="s">
        <v>171</v>
      </c>
      <c r="S2" s="51" t="s">
        <v>172</v>
      </c>
      <c r="T2" s="117" t="s">
        <v>539</v>
      </c>
      <c r="U2" s="51" t="s">
        <v>173</v>
      </c>
      <c r="V2" s="51" t="s">
        <v>427</v>
      </c>
      <c r="W2" s="51" t="s">
        <v>174</v>
      </c>
      <c r="X2" s="117" t="s">
        <v>428</v>
      </c>
      <c r="Y2" s="51" t="s">
        <v>175</v>
      </c>
      <c r="Z2" s="51" t="s">
        <v>429</v>
      </c>
      <c r="AA2" s="51" t="s">
        <v>176</v>
      </c>
      <c r="AB2" s="117" t="s">
        <v>430</v>
      </c>
      <c r="AC2" s="51" t="s">
        <v>177</v>
      </c>
      <c r="AD2" s="51" t="s">
        <v>178</v>
      </c>
      <c r="AE2" s="51" t="s">
        <v>179</v>
      </c>
      <c r="AF2" s="51" t="s">
        <v>431</v>
      </c>
      <c r="AG2" s="51" t="s">
        <v>180</v>
      </c>
      <c r="AH2" s="117" t="s">
        <v>181</v>
      </c>
      <c r="AI2" s="51" t="s">
        <v>182</v>
      </c>
      <c r="AJ2" s="51" t="s">
        <v>432</v>
      </c>
      <c r="AK2" s="51" t="s">
        <v>183</v>
      </c>
      <c r="AL2" s="117" t="s">
        <v>184</v>
      </c>
      <c r="AM2" s="51" t="s">
        <v>185</v>
      </c>
      <c r="AN2" s="51" t="s">
        <v>187</v>
      </c>
      <c r="AO2" s="51" t="s">
        <v>517</v>
      </c>
      <c r="AP2" s="51" t="s">
        <v>518</v>
      </c>
      <c r="AQ2" s="51" t="s">
        <v>540</v>
      </c>
      <c r="AR2" s="51" t="s">
        <v>188</v>
      </c>
      <c r="AS2" s="51" t="s">
        <v>433</v>
      </c>
      <c r="AT2" s="51" t="s">
        <v>189</v>
      </c>
      <c r="AU2" s="51" t="s">
        <v>190</v>
      </c>
      <c r="AV2" s="51" t="s">
        <v>191</v>
      </c>
      <c r="AW2" s="51" t="s">
        <v>186</v>
      </c>
      <c r="AX2" s="51" t="s">
        <v>192</v>
      </c>
      <c r="AY2" s="51" t="s">
        <v>476</v>
      </c>
      <c r="AZ2" s="51" t="s">
        <v>193</v>
      </c>
      <c r="BA2" s="51" t="s">
        <v>194</v>
      </c>
      <c r="BB2" s="51" t="s">
        <v>195</v>
      </c>
      <c r="BC2" s="51" t="s">
        <v>196</v>
      </c>
      <c r="BD2" s="51" t="s">
        <v>197</v>
      </c>
      <c r="BE2" s="51" t="s">
        <v>198</v>
      </c>
      <c r="BF2" s="51" t="s">
        <v>199</v>
      </c>
      <c r="BG2" s="51" t="s">
        <v>200</v>
      </c>
      <c r="BH2" s="51" t="s">
        <v>201</v>
      </c>
      <c r="BI2" s="51" t="s">
        <v>202</v>
      </c>
      <c r="BJ2" s="51" t="s">
        <v>203</v>
      </c>
      <c r="BK2" s="51" t="s">
        <v>204</v>
      </c>
      <c r="BL2" s="51" t="s">
        <v>537</v>
      </c>
      <c r="BM2" s="117" t="s">
        <v>205</v>
      </c>
      <c r="BN2" s="51" t="s">
        <v>538</v>
      </c>
      <c r="BO2" s="51" t="s">
        <v>492</v>
      </c>
      <c r="BP2" s="51" t="s">
        <v>206</v>
      </c>
      <c r="BQ2" s="51" t="s">
        <v>560</v>
      </c>
      <c r="BR2" s="51" t="s">
        <v>207</v>
      </c>
      <c r="BS2" s="51" t="s">
        <v>502</v>
      </c>
      <c r="BT2" s="51" t="s">
        <v>208</v>
      </c>
      <c r="BU2" s="51" t="s">
        <v>528</v>
      </c>
      <c r="BV2" s="51" t="s">
        <v>532</v>
      </c>
      <c r="BW2" s="51" t="s">
        <v>533</v>
      </c>
      <c r="BX2" s="51" t="s">
        <v>510</v>
      </c>
      <c r="BY2" s="51" t="s">
        <v>536</v>
      </c>
      <c r="BZ2" s="51" t="s">
        <v>541</v>
      </c>
      <c r="CA2" s="51" t="s">
        <v>534</v>
      </c>
      <c r="CB2" s="51" t="s">
        <v>535</v>
      </c>
      <c r="CC2" s="51" t="s">
        <v>492</v>
      </c>
      <c r="CD2" s="51" t="s">
        <v>526</v>
      </c>
      <c r="CE2" s="51" t="s">
        <v>527</v>
      </c>
    </row>
    <row r="3" spans="1:83" ht="30" x14ac:dyDescent="0.25">
      <c r="A3" s="5" t="s">
        <v>3</v>
      </c>
      <c r="B3" s="5" t="s">
        <v>4</v>
      </c>
      <c r="C3" s="1" t="s">
        <v>129</v>
      </c>
      <c r="D3" s="1" t="s">
        <v>136</v>
      </c>
      <c r="E3" s="5"/>
      <c r="F3" s="1" t="s">
        <v>480</v>
      </c>
      <c r="G3" s="52" t="s">
        <v>209</v>
      </c>
      <c r="H3" s="54"/>
      <c r="I3" s="54">
        <v>10000</v>
      </c>
      <c r="J3" s="55" t="s">
        <v>210</v>
      </c>
      <c r="K3" s="54">
        <v>8000</v>
      </c>
      <c r="L3" s="55" t="s">
        <v>210</v>
      </c>
      <c r="M3" s="54">
        <v>2000</v>
      </c>
      <c r="N3" s="55" t="s">
        <v>210</v>
      </c>
      <c r="O3" s="52" t="s">
        <v>211</v>
      </c>
      <c r="P3" s="55" t="s">
        <v>212</v>
      </c>
      <c r="Q3" s="54"/>
      <c r="R3" s="55"/>
      <c r="S3" s="55" t="s">
        <v>212</v>
      </c>
      <c r="T3" s="54">
        <v>1953</v>
      </c>
      <c r="U3" s="55" t="s">
        <v>213</v>
      </c>
      <c r="V3" s="56"/>
      <c r="W3" s="55"/>
      <c r="X3" s="54"/>
      <c r="Y3" s="55"/>
      <c r="Z3" s="53"/>
      <c r="AA3" s="55"/>
      <c r="AB3" s="54"/>
      <c r="AC3" s="55"/>
      <c r="AD3" s="53"/>
      <c r="AE3" s="55"/>
      <c r="AF3" s="53"/>
      <c r="AG3" s="55"/>
      <c r="AH3" s="54"/>
      <c r="AI3" s="55"/>
      <c r="AJ3" s="53"/>
      <c r="AK3" s="55"/>
      <c r="AL3" s="54"/>
      <c r="AM3" s="55"/>
      <c r="AN3" s="92" t="s">
        <v>214</v>
      </c>
      <c r="AO3" s="58"/>
      <c r="AP3" s="58"/>
      <c r="AQ3" s="57"/>
      <c r="AR3" s="57" t="s">
        <v>212</v>
      </c>
      <c r="AS3" s="57" t="s">
        <v>212</v>
      </c>
      <c r="AT3" s="57"/>
      <c r="AU3" s="57" t="s">
        <v>214</v>
      </c>
      <c r="AV3" s="57" t="s">
        <v>214</v>
      </c>
      <c r="AW3" s="57" t="s">
        <v>214</v>
      </c>
      <c r="AX3" s="57" t="s">
        <v>212</v>
      </c>
      <c r="AY3" s="57" t="s">
        <v>216</v>
      </c>
      <c r="AZ3" s="92" t="s">
        <v>214</v>
      </c>
      <c r="BA3" s="57" t="s">
        <v>214</v>
      </c>
      <c r="BB3" s="57" t="s">
        <v>214</v>
      </c>
      <c r="BC3" s="57" t="s">
        <v>214</v>
      </c>
      <c r="BD3" s="57" t="s">
        <v>212</v>
      </c>
      <c r="BE3" s="57" t="s">
        <v>214</v>
      </c>
      <c r="BF3" s="57" t="s">
        <v>214</v>
      </c>
      <c r="BG3" s="57" t="s">
        <v>212</v>
      </c>
      <c r="BH3" s="57" t="s">
        <v>214</v>
      </c>
      <c r="BI3" s="92" t="s">
        <v>214</v>
      </c>
      <c r="BJ3" s="57" t="s">
        <v>212</v>
      </c>
      <c r="BK3" s="57">
        <v>40</v>
      </c>
      <c r="BL3" s="57" t="s">
        <v>216</v>
      </c>
      <c r="BM3" s="130"/>
      <c r="BN3" s="57"/>
      <c r="BO3" s="77">
        <f>BM3*VLOOKUP(D3,Factors!A$49:B$54,2,FALSE)</f>
        <v>0</v>
      </c>
      <c r="BP3" s="57" t="s">
        <v>214</v>
      </c>
      <c r="BQ3" s="57"/>
      <c r="BR3" s="57"/>
      <c r="BS3" s="59"/>
      <c r="BT3" s="57"/>
      <c r="BU3" s="57" t="s">
        <v>214</v>
      </c>
      <c r="BV3" s="77">
        <v>49561.599999999999</v>
      </c>
      <c r="BW3" s="77">
        <v>126156.8</v>
      </c>
      <c r="BX3" s="77">
        <v>175718.39999999999</v>
      </c>
      <c r="BY3" s="77">
        <v>72225</v>
      </c>
      <c r="BZ3" s="77">
        <f t="shared" ref="BZ3:BZ34" si="0">SUM(BX3:BY3)</f>
        <v>247943.4</v>
      </c>
      <c r="CA3" s="87">
        <v>0</v>
      </c>
      <c r="CB3" s="87">
        <v>0</v>
      </c>
      <c r="CC3" s="77">
        <f>BM3*VLOOKUP(D3,Factors!A$49:B$54,2,FALSE)</f>
        <v>0</v>
      </c>
      <c r="CD3" s="60"/>
      <c r="CE3" s="60"/>
    </row>
    <row r="4" spans="1:83" ht="30" x14ac:dyDescent="0.25">
      <c r="A4" s="5" t="s">
        <v>5</v>
      </c>
      <c r="B4" s="5" t="s">
        <v>4</v>
      </c>
      <c r="C4" s="1" t="s">
        <v>129</v>
      </c>
      <c r="D4" s="1" t="s">
        <v>137</v>
      </c>
      <c r="E4" s="5"/>
      <c r="F4" s="1" t="s">
        <v>482</v>
      </c>
      <c r="G4" s="52" t="s">
        <v>217</v>
      </c>
      <c r="H4" s="54">
        <v>2555</v>
      </c>
      <c r="I4" s="54">
        <v>120000</v>
      </c>
      <c r="J4" s="55" t="s">
        <v>213</v>
      </c>
      <c r="K4" s="61">
        <f>I4*VLOOKUP($F4,Factors!$B$19:$C$22,2,FALSE)</f>
        <v>82800</v>
      </c>
      <c r="L4" s="188" t="s">
        <v>564</v>
      </c>
      <c r="M4" s="61">
        <f>I4-K4</f>
        <v>37200</v>
      </c>
      <c r="N4" s="52" t="s">
        <v>508</v>
      </c>
      <c r="O4" s="52" t="s">
        <v>211</v>
      </c>
      <c r="P4" s="55" t="s">
        <v>212</v>
      </c>
      <c r="Q4" s="54">
        <v>261000</v>
      </c>
      <c r="R4" s="55" t="s">
        <v>213</v>
      </c>
      <c r="S4" s="55" t="s">
        <v>212</v>
      </c>
      <c r="T4" s="66">
        <v>20000</v>
      </c>
      <c r="U4" s="55" t="s">
        <v>213</v>
      </c>
      <c r="V4" s="62">
        <v>4</v>
      </c>
      <c r="W4" s="55" t="s">
        <v>213</v>
      </c>
      <c r="X4" s="54">
        <v>500</v>
      </c>
      <c r="Y4" s="55" t="s">
        <v>213</v>
      </c>
      <c r="Z4" s="53">
        <v>6</v>
      </c>
      <c r="AA4" s="55" t="s">
        <v>213</v>
      </c>
      <c r="AB4" s="70">
        <v>750</v>
      </c>
      <c r="AC4" s="55" t="s">
        <v>213</v>
      </c>
      <c r="AD4" s="53">
        <v>4</v>
      </c>
      <c r="AE4" s="55" t="s">
        <v>213</v>
      </c>
      <c r="AF4" s="53">
        <v>15</v>
      </c>
      <c r="AG4" s="55" t="s">
        <v>213</v>
      </c>
      <c r="AH4" s="54">
        <v>600</v>
      </c>
      <c r="AI4" s="55" t="s">
        <v>213</v>
      </c>
      <c r="AJ4" s="53">
        <v>20</v>
      </c>
      <c r="AK4" s="55" t="s">
        <v>213</v>
      </c>
      <c r="AL4" s="54">
        <v>800</v>
      </c>
      <c r="AM4" s="55" t="s">
        <v>213</v>
      </c>
      <c r="AN4" s="92" t="s">
        <v>214</v>
      </c>
      <c r="AO4" s="58"/>
      <c r="AP4" s="58"/>
      <c r="AQ4" s="57"/>
      <c r="AR4" s="57" t="s">
        <v>214</v>
      </c>
      <c r="AS4" s="57" t="s">
        <v>214</v>
      </c>
      <c r="AT4" s="57" t="s">
        <v>214</v>
      </c>
      <c r="AU4" s="57" t="s">
        <v>214</v>
      </c>
      <c r="AV4" s="57" t="s">
        <v>212</v>
      </c>
      <c r="AW4" s="57" t="s">
        <v>214</v>
      </c>
      <c r="AX4" s="57" t="s">
        <v>214</v>
      </c>
      <c r="AY4" s="57" t="s">
        <v>215</v>
      </c>
      <c r="AZ4" s="92" t="s">
        <v>214</v>
      </c>
      <c r="BA4" s="57" t="s">
        <v>214</v>
      </c>
      <c r="BB4" s="57" t="s">
        <v>214</v>
      </c>
      <c r="BC4" s="57" t="s">
        <v>214</v>
      </c>
      <c r="BD4" s="57" t="s">
        <v>214</v>
      </c>
      <c r="BE4" s="57" t="s">
        <v>214</v>
      </c>
      <c r="BF4" s="57" t="s">
        <v>214</v>
      </c>
      <c r="BG4" s="57" t="s">
        <v>214</v>
      </c>
      <c r="BH4" s="92" t="s">
        <v>158</v>
      </c>
      <c r="BI4" s="92" t="s">
        <v>214</v>
      </c>
      <c r="BJ4" s="57" t="s">
        <v>212</v>
      </c>
      <c r="BK4" s="57">
        <v>27</v>
      </c>
      <c r="BL4" s="57" t="s">
        <v>215</v>
      </c>
      <c r="BM4" s="130">
        <v>2500</v>
      </c>
      <c r="BN4" s="57" t="s">
        <v>215</v>
      </c>
      <c r="BO4" s="77">
        <f>BM4*VLOOKUP(D4,Factors!A$49:B$54,2,FALSE)</f>
        <v>34050</v>
      </c>
      <c r="BP4" s="57" t="s">
        <v>212</v>
      </c>
      <c r="BQ4" s="57">
        <v>3</v>
      </c>
      <c r="BR4" s="57" t="s">
        <v>215</v>
      </c>
      <c r="BS4" s="59">
        <v>2</v>
      </c>
      <c r="BT4" s="57" t="s">
        <v>215</v>
      </c>
      <c r="BU4" s="57" t="s">
        <v>212</v>
      </c>
      <c r="BV4" s="77">
        <f>1516339.98*Factors!C67</f>
        <v>173974.99727507931</v>
      </c>
      <c r="BW4" s="77">
        <f>6750158.62*Factors!C67</f>
        <v>774469.34263439593</v>
      </c>
      <c r="BX4" s="77">
        <f>SUM(BV4:BW4)</f>
        <v>948444.3399094753</v>
      </c>
      <c r="BY4" s="77">
        <v>49994.375</v>
      </c>
      <c r="BZ4" s="77">
        <f t="shared" si="0"/>
        <v>998438.7149094753</v>
      </c>
      <c r="CA4" s="87">
        <v>0.84375</v>
      </c>
      <c r="CB4" s="87">
        <v>2.84375</v>
      </c>
      <c r="CC4" s="77">
        <f>BM4*VLOOKUP(D4,Factors!A$49:B$54,2,FALSE)</f>
        <v>34050</v>
      </c>
      <c r="CD4" s="60" t="s">
        <v>252</v>
      </c>
      <c r="CE4" s="60" t="s">
        <v>252</v>
      </c>
    </row>
    <row r="5" spans="1:83" ht="60" x14ac:dyDescent="0.25">
      <c r="A5" s="5" t="s">
        <v>6</v>
      </c>
      <c r="B5" s="5" t="s">
        <v>4</v>
      </c>
      <c r="C5" s="1" t="s">
        <v>129</v>
      </c>
      <c r="D5" s="1" t="s">
        <v>138</v>
      </c>
      <c r="E5" s="5"/>
      <c r="F5" s="1" t="s">
        <v>479</v>
      </c>
      <c r="G5" s="52" t="s">
        <v>209</v>
      </c>
      <c r="H5" s="54">
        <v>750</v>
      </c>
      <c r="I5" s="54">
        <v>4924</v>
      </c>
      <c r="J5" s="55" t="s">
        <v>213</v>
      </c>
      <c r="K5" s="54">
        <v>4362</v>
      </c>
      <c r="L5" s="55" t="s">
        <v>213</v>
      </c>
      <c r="M5" s="54">
        <v>562</v>
      </c>
      <c r="N5" s="55" t="s">
        <v>213</v>
      </c>
      <c r="O5" s="52" t="s">
        <v>253</v>
      </c>
      <c r="P5" s="55" t="s">
        <v>212</v>
      </c>
      <c r="Q5" s="54" t="s">
        <v>218</v>
      </c>
      <c r="R5" s="55"/>
      <c r="S5" s="55" t="s">
        <v>212</v>
      </c>
      <c r="T5" s="54">
        <v>352</v>
      </c>
      <c r="U5" s="55" t="s">
        <v>213</v>
      </c>
      <c r="V5" s="62">
        <v>2</v>
      </c>
      <c r="W5" s="55" t="s">
        <v>213</v>
      </c>
      <c r="X5" s="54">
        <v>59</v>
      </c>
      <c r="Y5" s="55" t="s">
        <v>213</v>
      </c>
      <c r="Z5" s="53">
        <v>0</v>
      </c>
      <c r="AA5" s="55" t="s">
        <v>213</v>
      </c>
      <c r="AB5" s="54">
        <v>0</v>
      </c>
      <c r="AC5" s="55" t="s">
        <v>213</v>
      </c>
      <c r="AD5" s="53">
        <v>2</v>
      </c>
      <c r="AE5" s="55" t="s">
        <v>213</v>
      </c>
      <c r="AF5" s="53">
        <v>4</v>
      </c>
      <c r="AG5" s="55" t="s">
        <v>213</v>
      </c>
      <c r="AH5" s="54">
        <v>136</v>
      </c>
      <c r="AI5" s="55" t="s">
        <v>213</v>
      </c>
      <c r="AJ5" s="53">
        <v>1</v>
      </c>
      <c r="AK5" s="55" t="s">
        <v>213</v>
      </c>
      <c r="AL5" s="54">
        <v>20</v>
      </c>
      <c r="AM5" s="55" t="s">
        <v>210</v>
      </c>
      <c r="AN5" s="92" t="s">
        <v>212</v>
      </c>
      <c r="AO5" s="58">
        <v>2</v>
      </c>
      <c r="AP5" s="58">
        <v>0</v>
      </c>
      <c r="AQ5" s="92" t="s">
        <v>215</v>
      </c>
      <c r="AR5" s="57" t="s">
        <v>212</v>
      </c>
      <c r="AS5" s="57" t="s">
        <v>214</v>
      </c>
      <c r="AT5" s="57" t="s">
        <v>214</v>
      </c>
      <c r="AU5" s="57" t="s">
        <v>214</v>
      </c>
      <c r="AV5" s="57" t="s">
        <v>214</v>
      </c>
      <c r="AW5" s="57" t="s">
        <v>212</v>
      </c>
      <c r="AX5" s="57" t="s">
        <v>212</v>
      </c>
      <c r="AY5" s="57" t="s">
        <v>215</v>
      </c>
      <c r="AZ5" s="92" t="s">
        <v>434</v>
      </c>
      <c r="BA5" s="57" t="s">
        <v>214</v>
      </c>
      <c r="BB5" s="57" t="s">
        <v>212</v>
      </c>
      <c r="BC5" s="57" t="s">
        <v>212</v>
      </c>
      <c r="BD5" s="57" t="s">
        <v>212</v>
      </c>
      <c r="BE5" s="57" t="s">
        <v>212</v>
      </c>
      <c r="BF5" s="57" t="s">
        <v>214</v>
      </c>
      <c r="BG5" s="57" t="s">
        <v>212</v>
      </c>
      <c r="BH5" s="57" t="s">
        <v>214</v>
      </c>
      <c r="BI5" s="92" t="s">
        <v>254</v>
      </c>
      <c r="BJ5" s="57" t="s">
        <v>212</v>
      </c>
      <c r="BK5" s="57">
        <v>57</v>
      </c>
      <c r="BL5" s="57" t="s">
        <v>215</v>
      </c>
      <c r="BM5" s="130">
        <v>1400</v>
      </c>
      <c r="BN5" s="57" t="s">
        <v>216</v>
      </c>
      <c r="BO5" s="77">
        <f>BM5*VLOOKUP(D5,Factors!A$49:B$54,2,FALSE)</f>
        <v>16674</v>
      </c>
      <c r="BP5" s="57" t="s">
        <v>212</v>
      </c>
      <c r="BQ5" s="57">
        <v>0</v>
      </c>
      <c r="BR5" s="57" t="s">
        <v>215</v>
      </c>
      <c r="BS5" s="59">
        <v>0.5</v>
      </c>
      <c r="BT5" s="57" t="s">
        <v>215</v>
      </c>
      <c r="BU5" s="57" t="s">
        <v>218</v>
      </c>
      <c r="BV5" s="77">
        <v>26364.800399999996</v>
      </c>
      <c r="BW5" s="77">
        <v>59484.157800000001</v>
      </c>
      <c r="BX5" s="77">
        <v>85848.958199999994</v>
      </c>
      <c r="BY5" s="77">
        <v>66933.351624999996</v>
      </c>
      <c r="BZ5" s="77">
        <f t="shared" si="0"/>
        <v>152782.309825</v>
      </c>
      <c r="CA5" s="87">
        <v>0.266625</v>
      </c>
      <c r="CB5" s="87">
        <v>0.766625</v>
      </c>
      <c r="CC5" s="77">
        <f>BM5*VLOOKUP(D5,Factors!A$49:B$54,2,FALSE)</f>
        <v>16674</v>
      </c>
      <c r="CD5" s="60" t="s">
        <v>211</v>
      </c>
      <c r="CE5" s="60" t="s">
        <v>255</v>
      </c>
    </row>
    <row r="6" spans="1:83" ht="105" x14ac:dyDescent="0.25">
      <c r="A6" s="5" t="s">
        <v>565</v>
      </c>
      <c r="B6" s="5" t="s">
        <v>4</v>
      </c>
      <c r="C6" s="2" t="s">
        <v>131</v>
      </c>
      <c r="D6" s="1" t="s">
        <v>136</v>
      </c>
      <c r="E6" s="5" t="s">
        <v>144</v>
      </c>
      <c r="F6" s="1" t="s">
        <v>480</v>
      </c>
      <c r="G6" s="1" t="s">
        <v>217</v>
      </c>
      <c r="H6" s="66">
        <v>1672</v>
      </c>
      <c r="I6" s="66">
        <v>10319</v>
      </c>
      <c r="J6" s="1" t="s">
        <v>213</v>
      </c>
      <c r="K6" s="66">
        <v>7411</v>
      </c>
      <c r="L6" s="1" t="s">
        <v>213</v>
      </c>
      <c r="M6" s="66">
        <v>2908</v>
      </c>
      <c r="N6" s="1" t="s">
        <v>210</v>
      </c>
      <c r="O6" s="5"/>
      <c r="P6" s="1" t="s">
        <v>212</v>
      </c>
      <c r="Q6" s="66">
        <v>8437</v>
      </c>
      <c r="R6" s="1" t="s">
        <v>210</v>
      </c>
      <c r="S6" s="1" t="s">
        <v>212</v>
      </c>
      <c r="T6" s="66">
        <v>3702</v>
      </c>
      <c r="U6" s="1" t="s">
        <v>213</v>
      </c>
      <c r="V6" s="62">
        <v>42</v>
      </c>
      <c r="W6" s="1"/>
      <c r="X6" s="66">
        <v>1858</v>
      </c>
      <c r="Y6" s="1"/>
      <c r="Z6" s="74">
        <v>2</v>
      </c>
      <c r="AA6" s="1"/>
      <c r="AB6" s="66">
        <v>1046</v>
      </c>
      <c r="AC6" s="1"/>
      <c r="AD6" s="74">
        <v>24</v>
      </c>
      <c r="AE6" s="1"/>
      <c r="AF6" s="74">
        <v>115</v>
      </c>
      <c r="AG6" s="1"/>
      <c r="AH6" s="66">
        <v>1845</v>
      </c>
      <c r="AI6" s="1"/>
      <c r="AJ6" s="74">
        <v>1</v>
      </c>
      <c r="AK6" s="1"/>
      <c r="AL6" s="66">
        <v>50</v>
      </c>
      <c r="AM6" s="1"/>
      <c r="AN6" s="91" t="s">
        <v>212</v>
      </c>
      <c r="AO6" s="76">
        <v>4.7</v>
      </c>
      <c r="AP6" s="76">
        <v>4</v>
      </c>
      <c r="AQ6" s="75"/>
      <c r="AR6" s="75" t="s">
        <v>212</v>
      </c>
      <c r="AS6" s="75" t="s">
        <v>214</v>
      </c>
      <c r="AT6" s="75" t="s">
        <v>214</v>
      </c>
      <c r="AU6" s="75" t="s">
        <v>212</v>
      </c>
      <c r="AV6" s="75" t="s">
        <v>212</v>
      </c>
      <c r="AW6" s="75"/>
      <c r="AX6" s="75"/>
      <c r="AY6" s="75"/>
      <c r="AZ6" s="91" t="s">
        <v>486</v>
      </c>
      <c r="BA6" s="75" t="s">
        <v>212</v>
      </c>
      <c r="BB6" s="75"/>
      <c r="BC6" s="75" t="s">
        <v>212</v>
      </c>
      <c r="BD6" s="75" t="s">
        <v>212</v>
      </c>
      <c r="BE6" s="75"/>
      <c r="BF6" s="75"/>
      <c r="BG6" s="75"/>
      <c r="BH6" s="75"/>
      <c r="BI6" s="91" t="s">
        <v>214</v>
      </c>
      <c r="BJ6" s="75" t="s">
        <v>212</v>
      </c>
      <c r="BK6" s="75">
        <v>32</v>
      </c>
      <c r="BL6" s="75" t="s">
        <v>215</v>
      </c>
      <c r="BM6" s="132">
        <v>428</v>
      </c>
      <c r="BN6" s="75" t="s">
        <v>215</v>
      </c>
      <c r="BO6" s="77">
        <f>BM6*VLOOKUP(D6,Factors!A$49:B$54,2,FALSE)</f>
        <v>4815</v>
      </c>
      <c r="BP6" s="75" t="s">
        <v>212</v>
      </c>
      <c r="BQ6" s="75">
        <v>4</v>
      </c>
      <c r="BR6" s="75" t="s">
        <v>210</v>
      </c>
      <c r="BS6" s="78">
        <v>3.65</v>
      </c>
      <c r="BT6" s="75" t="s">
        <v>210</v>
      </c>
      <c r="BU6" s="75" t="s">
        <v>212</v>
      </c>
      <c r="BV6" s="77">
        <v>45912.627200000003</v>
      </c>
      <c r="BW6" s="77">
        <v>116868.50560000002</v>
      </c>
      <c r="BX6" s="77">
        <v>162781.13280000002</v>
      </c>
      <c r="BY6" s="77">
        <v>17550.674999999999</v>
      </c>
      <c r="BZ6" s="77">
        <f t="shared" si="0"/>
        <v>180331.80780000001</v>
      </c>
      <c r="CA6" s="87">
        <v>1.8231749999999998</v>
      </c>
      <c r="CB6" s="87">
        <v>5.4731749999999995</v>
      </c>
      <c r="CC6" s="77">
        <f>BM6*VLOOKUP(D6,Factors!A$49:B$54,2,FALSE)</f>
        <v>4815</v>
      </c>
      <c r="CD6" s="75"/>
      <c r="CE6" s="106"/>
    </row>
    <row r="7" spans="1:83" ht="30" x14ac:dyDescent="0.25">
      <c r="A7" s="163" t="s">
        <v>7</v>
      </c>
      <c r="B7" s="163" t="s">
        <v>4</v>
      </c>
      <c r="C7" s="164" t="s">
        <v>130</v>
      </c>
      <c r="D7" s="164" t="s">
        <v>137</v>
      </c>
      <c r="E7" s="163"/>
      <c r="F7" s="164"/>
      <c r="G7" s="165" t="s">
        <v>217</v>
      </c>
      <c r="H7" s="166"/>
      <c r="I7" s="166"/>
      <c r="J7" s="164"/>
      <c r="K7" s="166"/>
      <c r="L7" s="164"/>
      <c r="M7" s="167"/>
      <c r="N7" s="164"/>
      <c r="O7" s="163"/>
      <c r="P7" s="164"/>
      <c r="Q7" s="166"/>
      <c r="R7" s="164"/>
      <c r="S7" s="164"/>
      <c r="T7" s="166"/>
      <c r="U7" s="164"/>
      <c r="V7" s="168"/>
      <c r="W7" s="164"/>
      <c r="X7" s="166"/>
      <c r="Y7" s="164"/>
      <c r="Z7" s="169"/>
      <c r="AA7" s="164"/>
      <c r="AB7" s="166"/>
      <c r="AC7" s="164"/>
      <c r="AD7" s="169"/>
      <c r="AE7" s="164"/>
      <c r="AF7" s="169"/>
      <c r="AG7" s="164"/>
      <c r="AH7" s="166"/>
      <c r="AI7" s="164"/>
      <c r="AJ7" s="169"/>
      <c r="AK7" s="164"/>
      <c r="AL7" s="166"/>
      <c r="AM7" s="164"/>
      <c r="AN7" s="173"/>
      <c r="AO7" s="171"/>
      <c r="AP7" s="171"/>
      <c r="AQ7" s="170"/>
      <c r="AR7" s="170"/>
      <c r="AS7" s="170"/>
      <c r="AT7" s="170"/>
      <c r="AU7" s="170"/>
      <c r="AV7" s="170"/>
      <c r="AW7" s="170"/>
      <c r="AX7" s="170"/>
      <c r="AY7" s="170"/>
      <c r="AZ7" s="173"/>
      <c r="BA7" s="170"/>
      <c r="BB7" s="170"/>
      <c r="BC7" s="170"/>
      <c r="BD7" s="170"/>
      <c r="BE7" s="170"/>
      <c r="BF7" s="170"/>
      <c r="BG7" s="170"/>
      <c r="BH7" s="170"/>
      <c r="BI7" s="173"/>
      <c r="BJ7" s="170"/>
      <c r="BK7" s="170"/>
      <c r="BL7" s="170"/>
      <c r="BM7" s="174"/>
      <c r="BN7" s="170"/>
      <c r="BO7" s="175">
        <f>BM7*VLOOKUP(D7,Factors!A$49:B$54,2,FALSE)</f>
        <v>0</v>
      </c>
      <c r="BP7" s="170"/>
      <c r="BQ7" s="170"/>
      <c r="BR7" s="170"/>
      <c r="BS7" s="176"/>
      <c r="BT7" s="170"/>
      <c r="BU7" s="170"/>
      <c r="BV7" s="175"/>
      <c r="BW7" s="175"/>
      <c r="BX7" s="175">
        <v>0</v>
      </c>
      <c r="BY7" s="175">
        <v>0</v>
      </c>
      <c r="BZ7" s="175">
        <f t="shared" si="0"/>
        <v>0</v>
      </c>
      <c r="CA7" s="177"/>
      <c r="CB7" s="177">
        <v>0</v>
      </c>
      <c r="CC7" s="172">
        <f>BM7*VLOOKUP(D7,Factors!A$49:B$54,2,FALSE)</f>
        <v>0</v>
      </c>
      <c r="CD7" s="178"/>
      <c r="CE7" s="179"/>
    </row>
    <row r="8" spans="1:83" s="6" customFormat="1" ht="60" x14ac:dyDescent="0.25">
      <c r="A8" s="5" t="s">
        <v>8</v>
      </c>
      <c r="B8" s="5" t="s">
        <v>4</v>
      </c>
      <c r="C8" s="1" t="s">
        <v>129</v>
      </c>
      <c r="D8" s="1" t="s">
        <v>139</v>
      </c>
      <c r="E8" s="5"/>
      <c r="F8" s="1" t="s">
        <v>479</v>
      </c>
      <c r="G8" s="52" t="s">
        <v>217</v>
      </c>
      <c r="H8" s="54">
        <v>405</v>
      </c>
      <c r="I8" s="54">
        <v>1278</v>
      </c>
      <c r="J8" s="55" t="s">
        <v>213</v>
      </c>
      <c r="K8" s="54">
        <v>1019</v>
      </c>
      <c r="L8" s="55" t="s">
        <v>210</v>
      </c>
      <c r="M8" s="98">
        <v>250</v>
      </c>
      <c r="N8" s="55" t="s">
        <v>210</v>
      </c>
      <c r="O8" s="52" t="s">
        <v>214</v>
      </c>
      <c r="P8" s="55" t="s">
        <v>212</v>
      </c>
      <c r="Q8" s="54" t="s">
        <v>218</v>
      </c>
      <c r="R8" s="55"/>
      <c r="S8" s="55" t="s">
        <v>212</v>
      </c>
      <c r="T8" s="54" t="s">
        <v>218</v>
      </c>
      <c r="U8" s="55"/>
      <c r="V8" s="64">
        <v>4</v>
      </c>
      <c r="W8" s="55" t="s">
        <v>213</v>
      </c>
      <c r="X8" s="54">
        <v>38</v>
      </c>
      <c r="Y8" s="55" t="s">
        <v>213</v>
      </c>
      <c r="Z8" s="53">
        <v>0</v>
      </c>
      <c r="AA8" s="55" t="s">
        <v>213</v>
      </c>
      <c r="AB8" s="54">
        <v>0</v>
      </c>
      <c r="AC8" s="55" t="s">
        <v>213</v>
      </c>
      <c r="AD8" s="53">
        <v>3</v>
      </c>
      <c r="AE8" s="55" t="s">
        <v>213</v>
      </c>
      <c r="AF8" s="53">
        <v>80</v>
      </c>
      <c r="AG8" s="55" t="s">
        <v>210</v>
      </c>
      <c r="AH8" s="54">
        <v>10</v>
      </c>
      <c r="AI8" s="55" t="s">
        <v>210</v>
      </c>
      <c r="AJ8" s="53">
        <v>8</v>
      </c>
      <c r="AK8" s="55" t="s">
        <v>210</v>
      </c>
      <c r="AL8" s="54">
        <v>480</v>
      </c>
      <c r="AM8" s="55" t="s">
        <v>210</v>
      </c>
      <c r="AN8" s="92" t="s">
        <v>212</v>
      </c>
      <c r="AO8" s="58">
        <v>2</v>
      </c>
      <c r="AP8" s="58">
        <v>0</v>
      </c>
      <c r="AQ8" s="92" t="s">
        <v>215</v>
      </c>
      <c r="AR8" s="57" t="s">
        <v>212</v>
      </c>
      <c r="AS8" s="57" t="s">
        <v>214</v>
      </c>
      <c r="AT8" s="57" t="s">
        <v>214</v>
      </c>
      <c r="AU8" s="57" t="s">
        <v>214</v>
      </c>
      <c r="AV8" s="57" t="s">
        <v>214</v>
      </c>
      <c r="AW8" s="57" t="s">
        <v>212</v>
      </c>
      <c r="AX8" s="57" t="s">
        <v>212</v>
      </c>
      <c r="AY8" s="57" t="s">
        <v>215</v>
      </c>
      <c r="AZ8" s="92" t="s">
        <v>256</v>
      </c>
      <c r="BA8" s="57" t="s">
        <v>214</v>
      </c>
      <c r="BB8" s="57" t="s">
        <v>214</v>
      </c>
      <c r="BC8" s="57" t="s">
        <v>214</v>
      </c>
      <c r="BD8" s="57" t="s">
        <v>212</v>
      </c>
      <c r="BE8" s="57" t="s">
        <v>214</v>
      </c>
      <c r="BF8" s="57" t="s">
        <v>214</v>
      </c>
      <c r="BG8" s="57" t="s">
        <v>212</v>
      </c>
      <c r="BH8" s="57" t="s">
        <v>257</v>
      </c>
      <c r="BI8" s="92" t="s">
        <v>214</v>
      </c>
      <c r="BJ8" s="57" t="s">
        <v>212</v>
      </c>
      <c r="BK8" s="57">
        <v>80</v>
      </c>
      <c r="BL8" s="57" t="s">
        <v>216</v>
      </c>
      <c r="BM8" s="130">
        <v>7600</v>
      </c>
      <c r="BN8" s="57" t="s">
        <v>216</v>
      </c>
      <c r="BO8" s="77">
        <f>BM8*VLOOKUP(D8,Factors!A$49:B$54,2,FALSE)</f>
        <v>117192</v>
      </c>
      <c r="BP8" s="57" t="s">
        <v>214</v>
      </c>
      <c r="BQ8" s="57"/>
      <c r="BR8" s="57"/>
      <c r="BS8" s="59"/>
      <c r="BT8" s="57"/>
      <c r="BU8" s="57" t="s">
        <v>214</v>
      </c>
      <c r="BV8" s="77">
        <v>5407.1196999999993</v>
      </c>
      <c r="BW8" s="77">
        <v>12200.1813</v>
      </c>
      <c r="BX8" s="77">
        <v>17607.300999999999</v>
      </c>
      <c r="BY8" s="77">
        <v>13276.08625</v>
      </c>
      <c r="BZ8" s="77">
        <f t="shared" si="0"/>
        <v>30883.38725</v>
      </c>
      <c r="CA8" s="87">
        <v>0</v>
      </c>
      <c r="CB8" s="87">
        <v>0</v>
      </c>
      <c r="CC8" s="77">
        <f>BM8*VLOOKUP(D8,Factors!A$49:B$54,2,FALSE)</f>
        <v>117192</v>
      </c>
      <c r="CD8" s="60" t="s">
        <v>258</v>
      </c>
      <c r="CE8" s="60" t="s">
        <v>259</v>
      </c>
    </row>
    <row r="9" spans="1:83" ht="60" x14ac:dyDescent="0.25">
      <c r="A9" s="115" t="s">
        <v>160</v>
      </c>
      <c r="B9" s="113" t="s">
        <v>523</v>
      </c>
      <c r="C9" s="4" t="s">
        <v>129</v>
      </c>
      <c r="D9" s="3" t="s">
        <v>138</v>
      </c>
      <c r="E9" s="115"/>
      <c r="F9" s="3" t="s">
        <v>479</v>
      </c>
      <c r="G9" s="99" t="s">
        <v>209</v>
      </c>
      <c r="H9" s="110">
        <v>1000</v>
      </c>
      <c r="I9" s="98">
        <v>5100</v>
      </c>
      <c r="J9" s="100" t="s">
        <v>213</v>
      </c>
      <c r="K9" s="98">
        <v>4600</v>
      </c>
      <c r="L9" s="100" t="s">
        <v>213</v>
      </c>
      <c r="M9" s="98">
        <v>500</v>
      </c>
      <c r="N9" s="99" t="s">
        <v>213</v>
      </c>
      <c r="O9" s="99" t="s">
        <v>435</v>
      </c>
      <c r="P9" s="100" t="s">
        <v>212</v>
      </c>
      <c r="Q9" s="98"/>
      <c r="R9" s="100"/>
      <c r="S9" s="100" t="s">
        <v>212</v>
      </c>
      <c r="T9" s="98">
        <v>1954</v>
      </c>
      <c r="U9" s="100" t="s">
        <v>213</v>
      </c>
      <c r="V9" s="143">
        <v>3</v>
      </c>
      <c r="W9" s="100" t="s">
        <v>213</v>
      </c>
      <c r="X9" s="98">
        <v>90</v>
      </c>
      <c r="Y9" s="100" t="s">
        <v>213</v>
      </c>
      <c r="Z9" s="101">
        <v>0</v>
      </c>
      <c r="AA9" s="100" t="s">
        <v>213</v>
      </c>
      <c r="AB9" s="98"/>
      <c r="AC9" s="100"/>
      <c r="AD9" s="101">
        <v>3</v>
      </c>
      <c r="AE9" s="100" t="s">
        <v>213</v>
      </c>
      <c r="AF9" s="101">
        <v>1</v>
      </c>
      <c r="AG9" s="100" t="s">
        <v>213</v>
      </c>
      <c r="AH9" s="98">
        <v>25</v>
      </c>
      <c r="AI9" s="100" t="s">
        <v>213</v>
      </c>
      <c r="AJ9" s="101">
        <v>10</v>
      </c>
      <c r="AK9" s="100" t="s">
        <v>213</v>
      </c>
      <c r="AL9" s="98">
        <v>500</v>
      </c>
      <c r="AM9" s="100" t="s">
        <v>213</v>
      </c>
      <c r="AN9" s="123" t="s">
        <v>212</v>
      </c>
      <c r="AO9" s="224">
        <v>7</v>
      </c>
      <c r="AP9" s="224">
        <v>1</v>
      </c>
      <c r="AQ9" s="102" t="s">
        <v>215</v>
      </c>
      <c r="AR9" s="102" t="s">
        <v>212</v>
      </c>
      <c r="AS9" s="102" t="s">
        <v>212</v>
      </c>
      <c r="AT9" s="102"/>
      <c r="AU9" s="102" t="s">
        <v>212</v>
      </c>
      <c r="AV9" s="102" t="s">
        <v>214</v>
      </c>
      <c r="AW9" s="102" t="s">
        <v>212</v>
      </c>
      <c r="AX9" s="102" t="s">
        <v>212</v>
      </c>
      <c r="AY9" s="102" t="s">
        <v>215</v>
      </c>
      <c r="AZ9" s="123" t="s">
        <v>260</v>
      </c>
      <c r="BA9" s="102" t="s">
        <v>214</v>
      </c>
      <c r="BB9" s="102" t="s">
        <v>212</v>
      </c>
      <c r="BC9" s="102" t="s">
        <v>212</v>
      </c>
      <c r="BD9" s="102" t="s">
        <v>212</v>
      </c>
      <c r="BE9" s="102" t="s">
        <v>212</v>
      </c>
      <c r="BF9" s="102" t="s">
        <v>214</v>
      </c>
      <c r="BG9" s="102" t="s">
        <v>212</v>
      </c>
      <c r="BH9" s="102" t="s">
        <v>214</v>
      </c>
      <c r="BI9" s="123" t="s">
        <v>214</v>
      </c>
      <c r="BJ9" s="102" t="s">
        <v>212</v>
      </c>
      <c r="BK9" s="102">
        <v>40</v>
      </c>
      <c r="BL9" s="102" t="s">
        <v>215</v>
      </c>
      <c r="BM9" s="131">
        <v>3000</v>
      </c>
      <c r="BN9" s="102" t="s">
        <v>216</v>
      </c>
      <c r="BO9" s="146">
        <f>BM9*VLOOKUP(D9,Factors!A$49:B$54,2,FALSE)</f>
        <v>35730</v>
      </c>
      <c r="BP9" s="102" t="s">
        <v>212</v>
      </c>
      <c r="BQ9" s="102">
        <v>1</v>
      </c>
      <c r="BR9" s="102" t="s">
        <v>215</v>
      </c>
      <c r="BS9" s="104">
        <v>0.8</v>
      </c>
      <c r="BT9" s="102" t="s">
        <v>215</v>
      </c>
      <c r="BU9" s="102" t="s">
        <v>214</v>
      </c>
      <c r="BV9" s="146">
        <v>27803.32</v>
      </c>
      <c r="BW9" s="146">
        <v>62729.74</v>
      </c>
      <c r="BX9" s="146">
        <v>90533.06</v>
      </c>
      <c r="BY9" s="146">
        <v>25423.125</v>
      </c>
      <c r="BZ9" s="146">
        <f t="shared" si="0"/>
        <v>115956.185</v>
      </c>
      <c r="CA9" s="148">
        <v>0.42660000000000003</v>
      </c>
      <c r="CB9" s="148">
        <v>1.2266000000000001</v>
      </c>
      <c r="CC9" s="146">
        <f>BM9*VLOOKUP(D9,Factors!A$49:B$54,2,FALSE)</f>
        <v>35730</v>
      </c>
      <c r="CD9" s="105" t="s">
        <v>542</v>
      </c>
      <c r="CE9" s="105"/>
    </row>
    <row r="10" spans="1:83" ht="30" x14ac:dyDescent="0.25">
      <c r="A10" s="5" t="s">
        <v>10</v>
      </c>
      <c r="B10" s="5" t="s">
        <v>4</v>
      </c>
      <c r="C10" s="1" t="s">
        <v>129</v>
      </c>
      <c r="D10" s="1" t="s">
        <v>138</v>
      </c>
      <c r="E10" s="5"/>
      <c r="F10" s="1" t="s">
        <v>479</v>
      </c>
      <c r="G10" s="52" t="s">
        <v>209</v>
      </c>
      <c r="H10" s="54">
        <v>504</v>
      </c>
      <c r="I10" s="79">
        <v>2216</v>
      </c>
      <c r="J10" s="84" t="s">
        <v>213</v>
      </c>
      <c r="K10" s="79">
        <v>1998</v>
      </c>
      <c r="L10" s="84" t="s">
        <v>213</v>
      </c>
      <c r="M10" s="79">
        <v>218</v>
      </c>
      <c r="N10" s="55" t="s">
        <v>213</v>
      </c>
      <c r="O10" s="52" t="s">
        <v>261</v>
      </c>
      <c r="P10" s="55" t="s">
        <v>212</v>
      </c>
      <c r="Q10" s="54" t="s">
        <v>218</v>
      </c>
      <c r="R10" s="55" t="s">
        <v>210</v>
      </c>
      <c r="S10" s="55" t="s">
        <v>214</v>
      </c>
      <c r="T10" s="54"/>
      <c r="U10" s="55"/>
      <c r="V10" s="65">
        <v>10</v>
      </c>
      <c r="W10" s="55" t="s">
        <v>213</v>
      </c>
      <c r="X10" s="54">
        <v>218</v>
      </c>
      <c r="Y10" s="55" t="s">
        <v>213</v>
      </c>
      <c r="Z10" s="53">
        <v>0</v>
      </c>
      <c r="AA10" s="55" t="s">
        <v>213</v>
      </c>
      <c r="AB10" s="54">
        <v>0</v>
      </c>
      <c r="AC10" s="55" t="s">
        <v>213</v>
      </c>
      <c r="AD10" s="53">
        <v>1</v>
      </c>
      <c r="AE10" s="55" t="s">
        <v>213</v>
      </c>
      <c r="AF10" s="53">
        <v>2</v>
      </c>
      <c r="AG10" s="55" t="s">
        <v>210</v>
      </c>
      <c r="AH10" s="54">
        <v>20</v>
      </c>
      <c r="AI10" s="55" t="s">
        <v>210</v>
      </c>
      <c r="AJ10" s="53">
        <v>6</v>
      </c>
      <c r="AK10" s="55" t="s">
        <v>210</v>
      </c>
      <c r="AL10" s="54">
        <v>150</v>
      </c>
      <c r="AM10" s="55" t="s">
        <v>210</v>
      </c>
      <c r="AN10" s="92" t="s">
        <v>214</v>
      </c>
      <c r="AO10" s="58"/>
      <c r="AP10" s="58"/>
      <c r="AQ10" s="57"/>
      <c r="AR10" s="57" t="s">
        <v>212</v>
      </c>
      <c r="AS10" s="57" t="s">
        <v>214</v>
      </c>
      <c r="AT10" s="57" t="s">
        <v>214</v>
      </c>
      <c r="AU10" s="57" t="s">
        <v>212</v>
      </c>
      <c r="AV10" s="57" t="s">
        <v>214</v>
      </c>
      <c r="AW10" s="57" t="s">
        <v>214</v>
      </c>
      <c r="AX10" s="57" t="s">
        <v>214</v>
      </c>
      <c r="AY10" s="57" t="s">
        <v>215</v>
      </c>
      <c r="AZ10" s="92" t="s">
        <v>262</v>
      </c>
      <c r="BA10" s="57" t="s">
        <v>214</v>
      </c>
      <c r="BB10" s="57" t="s">
        <v>214</v>
      </c>
      <c r="BC10" s="57" t="s">
        <v>214</v>
      </c>
      <c r="BD10" s="57" t="s">
        <v>214</v>
      </c>
      <c r="BE10" s="57" t="s">
        <v>214</v>
      </c>
      <c r="BF10" s="57" t="s">
        <v>214</v>
      </c>
      <c r="BG10" s="57" t="s">
        <v>212</v>
      </c>
      <c r="BH10" s="57" t="s">
        <v>263</v>
      </c>
      <c r="BI10" s="92" t="s">
        <v>214</v>
      </c>
      <c r="BJ10" s="57" t="s">
        <v>212</v>
      </c>
      <c r="BK10" s="57">
        <v>62</v>
      </c>
      <c r="BL10" s="57" t="s">
        <v>215</v>
      </c>
      <c r="BM10" s="130">
        <v>3500</v>
      </c>
      <c r="BN10" s="57" t="s">
        <v>216</v>
      </c>
      <c r="BO10" s="77">
        <f>BM10*VLOOKUP(D10,Factors!A$49:B$54,2,FALSE)</f>
        <v>41685</v>
      </c>
      <c r="BP10" s="57" t="s">
        <v>214</v>
      </c>
      <c r="BQ10" s="57"/>
      <c r="BR10" s="57"/>
      <c r="BS10" s="59"/>
      <c r="BT10" s="57"/>
      <c r="BU10" s="57" t="s">
        <v>214</v>
      </c>
      <c r="BV10" s="77">
        <v>12076.311599999999</v>
      </c>
      <c r="BW10" s="77">
        <v>27246.5262</v>
      </c>
      <c r="BX10" s="77">
        <v>39322.837800000001</v>
      </c>
      <c r="BY10" s="77">
        <v>25196.272499999999</v>
      </c>
      <c r="BZ10" s="77">
        <f t="shared" si="0"/>
        <v>64519.1103</v>
      </c>
      <c r="CA10" s="87">
        <v>0</v>
      </c>
      <c r="CB10" s="87">
        <v>0</v>
      </c>
      <c r="CC10" s="77">
        <f>BM10*VLOOKUP(D10,Factors!A$49:B$54,2,FALSE)</f>
        <v>41685</v>
      </c>
      <c r="CD10" s="60"/>
      <c r="CE10" s="60"/>
    </row>
    <row r="11" spans="1:83" ht="45" x14ac:dyDescent="0.25">
      <c r="A11" s="5" t="s">
        <v>11</v>
      </c>
      <c r="B11" s="114" t="s">
        <v>9</v>
      </c>
      <c r="C11" s="2" t="s">
        <v>131</v>
      </c>
      <c r="D11" s="1" t="s">
        <v>140</v>
      </c>
      <c r="E11" s="5" t="s">
        <v>145</v>
      </c>
      <c r="F11" s="1" t="s">
        <v>480</v>
      </c>
      <c r="G11" s="5" t="s">
        <v>217</v>
      </c>
      <c r="H11" s="66">
        <v>1600</v>
      </c>
      <c r="I11" s="66">
        <v>11390</v>
      </c>
      <c r="J11" s="1" t="s">
        <v>213</v>
      </c>
      <c r="K11" s="61">
        <f>I11*VLOOKUP($F11,Factors!$B$19:$C$22,2,FALSE)</f>
        <v>8200.7999999999993</v>
      </c>
      <c r="L11" s="188" t="s">
        <v>564</v>
      </c>
      <c r="M11" s="61">
        <f>I11-K11</f>
        <v>3189.2000000000007</v>
      </c>
      <c r="N11" s="52" t="s">
        <v>508</v>
      </c>
      <c r="O11" s="5"/>
      <c r="P11" s="1" t="s">
        <v>212</v>
      </c>
      <c r="Q11" s="54" t="s">
        <v>218</v>
      </c>
      <c r="R11" s="1"/>
      <c r="S11" s="1" t="s">
        <v>212</v>
      </c>
      <c r="T11" s="54">
        <v>1681</v>
      </c>
      <c r="U11" s="1" t="s">
        <v>210</v>
      </c>
      <c r="V11" s="65">
        <v>8</v>
      </c>
      <c r="W11" s="1" t="s">
        <v>210</v>
      </c>
      <c r="X11" s="66">
        <v>180</v>
      </c>
      <c r="Y11" s="1" t="s">
        <v>215</v>
      </c>
      <c r="Z11" s="54">
        <v>2</v>
      </c>
      <c r="AA11" s="1" t="s">
        <v>210</v>
      </c>
      <c r="AB11" s="66" t="s">
        <v>218</v>
      </c>
      <c r="AC11" s="1"/>
      <c r="AD11" s="74">
        <v>3</v>
      </c>
      <c r="AE11" s="1" t="s">
        <v>213</v>
      </c>
      <c r="AF11" s="74">
        <v>9</v>
      </c>
      <c r="AG11" s="1" t="s">
        <v>213</v>
      </c>
      <c r="AH11" s="66">
        <v>328</v>
      </c>
      <c r="AI11" s="1" t="s">
        <v>210</v>
      </c>
      <c r="AJ11" s="74">
        <v>3</v>
      </c>
      <c r="AK11" s="1" t="s">
        <v>213</v>
      </c>
      <c r="AL11" s="66">
        <v>40</v>
      </c>
      <c r="AM11" s="1" t="s">
        <v>213</v>
      </c>
      <c r="AN11" s="91" t="s">
        <v>214</v>
      </c>
      <c r="AO11" s="76"/>
      <c r="AP11" s="76"/>
      <c r="AQ11" s="75"/>
      <c r="AR11" s="75" t="s">
        <v>212</v>
      </c>
      <c r="AS11" s="75" t="s">
        <v>214</v>
      </c>
      <c r="AT11" s="75" t="s">
        <v>214</v>
      </c>
      <c r="AU11" s="75" t="s">
        <v>212</v>
      </c>
      <c r="AV11" s="75" t="s">
        <v>212</v>
      </c>
      <c r="AW11" s="75" t="s">
        <v>214</v>
      </c>
      <c r="AX11" s="75" t="s">
        <v>214</v>
      </c>
      <c r="AY11" s="75" t="s">
        <v>216</v>
      </c>
      <c r="AZ11" s="91"/>
      <c r="BA11" s="75"/>
      <c r="BB11" s="75"/>
      <c r="BC11" s="75"/>
      <c r="BD11" s="75" t="s">
        <v>212</v>
      </c>
      <c r="BE11" s="75"/>
      <c r="BF11" s="75"/>
      <c r="BG11" s="75"/>
      <c r="BH11" s="91"/>
      <c r="BI11" s="91" t="s">
        <v>214</v>
      </c>
      <c r="BJ11" s="75" t="s">
        <v>212</v>
      </c>
      <c r="BK11" s="54">
        <v>6</v>
      </c>
      <c r="BL11" s="75" t="s">
        <v>216</v>
      </c>
      <c r="BM11" s="54">
        <v>878</v>
      </c>
      <c r="BN11" s="75" t="s">
        <v>216</v>
      </c>
      <c r="BO11" s="77">
        <f>BM11*VLOOKUP(D11,Factors!A$49:B$54,2,FALSE)</f>
        <v>12107.619999999999</v>
      </c>
      <c r="BP11" s="75" t="s">
        <v>212</v>
      </c>
      <c r="BQ11" s="54">
        <v>6</v>
      </c>
      <c r="BR11" s="75" t="s">
        <v>210</v>
      </c>
      <c r="BS11" s="215">
        <v>3.5</v>
      </c>
      <c r="BT11" s="75" t="s">
        <v>210</v>
      </c>
      <c r="BU11" s="75" t="s">
        <v>212</v>
      </c>
      <c r="BV11" s="77">
        <v>46583.82432</v>
      </c>
      <c r="BW11" s="77">
        <v>118577.00736</v>
      </c>
      <c r="BX11" s="77">
        <v>165160.83168</v>
      </c>
      <c r="BY11" s="77">
        <v>127006.325</v>
      </c>
      <c r="BZ11" s="77">
        <f t="shared" si="0"/>
        <v>292167.15668000001</v>
      </c>
      <c r="CA11" s="87">
        <v>1.7482499999999999</v>
      </c>
      <c r="CB11" s="87">
        <v>5.2482499999999996</v>
      </c>
      <c r="CC11" s="77">
        <f>BM11*VLOOKUP(D11,Factors!A$49:B$54,2,FALSE)</f>
        <v>12107.619999999999</v>
      </c>
      <c r="CD11" s="75"/>
      <c r="CE11" s="93"/>
    </row>
    <row r="12" spans="1:83" ht="30" x14ac:dyDescent="0.25">
      <c r="A12" s="5" t="s">
        <v>12</v>
      </c>
      <c r="B12" s="5" t="s">
        <v>4</v>
      </c>
      <c r="C12" s="1" t="s">
        <v>129</v>
      </c>
      <c r="D12" s="1" t="s">
        <v>138</v>
      </c>
      <c r="E12" s="5"/>
      <c r="F12" s="1" t="s">
        <v>479</v>
      </c>
      <c r="G12" s="52" t="s">
        <v>209</v>
      </c>
      <c r="H12" s="54">
        <v>120</v>
      </c>
      <c r="I12" s="54">
        <v>2571</v>
      </c>
      <c r="J12" s="55" t="s">
        <v>213</v>
      </c>
      <c r="K12" s="54">
        <v>2207</v>
      </c>
      <c r="L12" s="55" t="s">
        <v>213</v>
      </c>
      <c r="M12" s="54">
        <v>364</v>
      </c>
      <c r="N12" s="55"/>
      <c r="O12" s="52" t="s">
        <v>264</v>
      </c>
      <c r="P12" s="55" t="s">
        <v>212</v>
      </c>
      <c r="Q12" s="54"/>
      <c r="R12" s="55"/>
      <c r="S12" s="55" t="s">
        <v>212</v>
      </c>
      <c r="T12" s="54">
        <v>4650</v>
      </c>
      <c r="U12" s="55" t="s">
        <v>213</v>
      </c>
      <c r="V12" s="65">
        <v>0</v>
      </c>
      <c r="W12" s="55" t="s">
        <v>213</v>
      </c>
      <c r="X12" s="54">
        <v>0</v>
      </c>
      <c r="Y12" s="55" t="s">
        <v>213</v>
      </c>
      <c r="Z12" s="53">
        <v>0</v>
      </c>
      <c r="AA12" s="55" t="s">
        <v>213</v>
      </c>
      <c r="AB12" s="54">
        <v>0</v>
      </c>
      <c r="AC12" s="55" t="s">
        <v>213</v>
      </c>
      <c r="AD12" s="53">
        <v>0</v>
      </c>
      <c r="AE12" s="55" t="s">
        <v>213</v>
      </c>
      <c r="AF12" s="53">
        <v>15</v>
      </c>
      <c r="AG12" s="55" t="s">
        <v>213</v>
      </c>
      <c r="AH12" s="54">
        <v>450</v>
      </c>
      <c r="AI12" s="55" t="s">
        <v>213</v>
      </c>
      <c r="AJ12" s="53">
        <v>2</v>
      </c>
      <c r="AK12" s="55" t="s">
        <v>213</v>
      </c>
      <c r="AL12" s="54">
        <v>150</v>
      </c>
      <c r="AM12" s="55" t="s">
        <v>210</v>
      </c>
      <c r="AN12" s="92" t="s">
        <v>212</v>
      </c>
      <c r="AO12" s="58">
        <v>5</v>
      </c>
      <c r="AP12" s="58">
        <v>0</v>
      </c>
      <c r="AQ12" s="92" t="s">
        <v>215</v>
      </c>
      <c r="AR12" s="57" t="s">
        <v>212</v>
      </c>
      <c r="AS12" s="57" t="s">
        <v>212</v>
      </c>
      <c r="AT12" s="57"/>
      <c r="AU12" s="57" t="s">
        <v>214</v>
      </c>
      <c r="AV12" s="57" t="s">
        <v>214</v>
      </c>
      <c r="AW12" s="57" t="s">
        <v>214</v>
      </c>
      <c r="AX12" s="57" t="s">
        <v>214</v>
      </c>
      <c r="AY12" s="57" t="s">
        <v>215</v>
      </c>
      <c r="AZ12" s="92" t="s">
        <v>214</v>
      </c>
      <c r="BA12" s="57" t="s">
        <v>214</v>
      </c>
      <c r="BB12" s="57" t="s">
        <v>214</v>
      </c>
      <c r="BC12" s="57" t="s">
        <v>214</v>
      </c>
      <c r="BD12" s="57" t="s">
        <v>214</v>
      </c>
      <c r="BE12" s="57" t="s">
        <v>214</v>
      </c>
      <c r="BF12" s="57" t="s">
        <v>214</v>
      </c>
      <c r="BG12" s="57" t="s">
        <v>212</v>
      </c>
      <c r="BH12" s="57" t="s">
        <v>214</v>
      </c>
      <c r="BI12" s="92" t="s">
        <v>214</v>
      </c>
      <c r="BJ12" s="57" t="s">
        <v>212</v>
      </c>
      <c r="BK12" s="57">
        <v>28</v>
      </c>
      <c r="BL12" s="57" t="s">
        <v>215</v>
      </c>
      <c r="BM12" s="130">
        <v>9500</v>
      </c>
      <c r="BN12" s="57" t="s">
        <v>216</v>
      </c>
      <c r="BO12" s="77">
        <f>BM12*VLOOKUP(D12,Factors!A$49:B$54,2,FALSE)</f>
        <v>113145</v>
      </c>
      <c r="BP12" s="57" t="s">
        <v>214</v>
      </c>
      <c r="BQ12" s="57"/>
      <c r="BR12" s="57"/>
      <c r="BS12" s="54"/>
      <c r="BT12" s="57"/>
      <c r="BU12" s="57" t="s">
        <v>214</v>
      </c>
      <c r="BV12" s="77">
        <v>13339.549399999998</v>
      </c>
      <c r="BW12" s="77">
        <v>30096.638300000002</v>
      </c>
      <c r="BX12" s="77">
        <v>43436.187700000002</v>
      </c>
      <c r="BY12" s="77">
        <v>0</v>
      </c>
      <c r="BZ12" s="77">
        <f t="shared" si="0"/>
        <v>43436.187700000002</v>
      </c>
      <c r="CA12" s="87">
        <v>0</v>
      </c>
      <c r="CB12" s="87">
        <v>0</v>
      </c>
      <c r="CC12" s="77">
        <f>BM12*VLOOKUP(D12,Factors!A$49:B$54,2,FALSE)</f>
        <v>113145</v>
      </c>
      <c r="CD12" s="60"/>
      <c r="CE12" s="60"/>
    </row>
    <row r="13" spans="1:83" ht="75" x14ac:dyDescent="0.25">
      <c r="A13" s="5" t="s">
        <v>13</v>
      </c>
      <c r="B13" s="5" t="s">
        <v>4</v>
      </c>
      <c r="C13" s="1" t="s">
        <v>129</v>
      </c>
      <c r="D13" s="1" t="s">
        <v>136</v>
      </c>
      <c r="E13" s="5"/>
      <c r="F13" s="1" t="s">
        <v>479</v>
      </c>
      <c r="G13" s="52" t="s">
        <v>209</v>
      </c>
      <c r="H13" s="54">
        <v>140</v>
      </c>
      <c r="I13" s="54">
        <v>276</v>
      </c>
      <c r="J13" s="55" t="s">
        <v>213</v>
      </c>
      <c r="K13" s="54">
        <v>239</v>
      </c>
      <c r="L13" s="55" t="s">
        <v>213</v>
      </c>
      <c r="M13" s="54">
        <v>37</v>
      </c>
      <c r="N13" s="55" t="s">
        <v>213</v>
      </c>
      <c r="O13" s="52" t="s">
        <v>219</v>
      </c>
      <c r="P13" s="55" t="s">
        <v>212</v>
      </c>
      <c r="Q13" s="54" t="s">
        <v>218</v>
      </c>
      <c r="R13" s="55"/>
      <c r="S13" s="55" t="s">
        <v>212</v>
      </c>
      <c r="T13" s="54" t="s">
        <v>218</v>
      </c>
      <c r="U13" s="55"/>
      <c r="V13" s="65">
        <v>1</v>
      </c>
      <c r="W13" s="55" t="s">
        <v>213</v>
      </c>
      <c r="X13" s="54">
        <v>30</v>
      </c>
      <c r="Y13" s="55" t="s">
        <v>210</v>
      </c>
      <c r="Z13" s="53">
        <v>0</v>
      </c>
      <c r="AA13" s="55"/>
      <c r="AB13" s="54">
        <v>0</v>
      </c>
      <c r="AC13" s="55"/>
      <c r="AD13" s="53">
        <v>1</v>
      </c>
      <c r="AE13" s="55" t="s">
        <v>213</v>
      </c>
      <c r="AF13" s="53">
        <v>0</v>
      </c>
      <c r="AG13" s="55"/>
      <c r="AH13" s="54">
        <v>0</v>
      </c>
      <c r="AI13" s="55"/>
      <c r="AJ13" s="53">
        <v>0</v>
      </c>
      <c r="AK13" s="55"/>
      <c r="AL13" s="54">
        <v>0</v>
      </c>
      <c r="AM13" s="55"/>
      <c r="AN13" s="92" t="s">
        <v>212</v>
      </c>
      <c r="AO13" s="58">
        <v>2</v>
      </c>
      <c r="AP13" s="58">
        <v>0</v>
      </c>
      <c r="AQ13" s="92" t="s">
        <v>215</v>
      </c>
      <c r="AR13" s="57" t="s">
        <v>212</v>
      </c>
      <c r="AS13" s="57" t="s">
        <v>214</v>
      </c>
      <c r="AT13" s="57" t="s">
        <v>214</v>
      </c>
      <c r="AU13" s="57" t="s">
        <v>214</v>
      </c>
      <c r="AV13" s="57" t="s">
        <v>212</v>
      </c>
      <c r="AW13" s="57" t="s">
        <v>212</v>
      </c>
      <c r="AX13" s="57" t="s">
        <v>214</v>
      </c>
      <c r="AY13" s="57" t="s">
        <v>215</v>
      </c>
      <c r="AZ13" s="92" t="s">
        <v>436</v>
      </c>
      <c r="BA13" s="57" t="s">
        <v>214</v>
      </c>
      <c r="BB13" s="57" t="s">
        <v>214</v>
      </c>
      <c r="BC13" s="57" t="s">
        <v>214</v>
      </c>
      <c r="BD13" s="57" t="s">
        <v>214</v>
      </c>
      <c r="BE13" s="57" t="s">
        <v>214</v>
      </c>
      <c r="BF13" s="57" t="s">
        <v>214</v>
      </c>
      <c r="BG13" s="57" t="s">
        <v>214</v>
      </c>
      <c r="BH13" s="57" t="s">
        <v>214</v>
      </c>
      <c r="BI13" s="92" t="s">
        <v>214</v>
      </c>
      <c r="BJ13" s="57" t="s">
        <v>212</v>
      </c>
      <c r="BK13" s="57">
        <v>13</v>
      </c>
      <c r="BL13" s="57" t="s">
        <v>215</v>
      </c>
      <c r="BM13" s="130">
        <v>278</v>
      </c>
      <c r="BN13" s="57" t="s">
        <v>215</v>
      </c>
      <c r="BO13" s="77">
        <f>BM13*VLOOKUP(D13,Factors!A$49:B$54,2,FALSE)</f>
        <v>3127.5</v>
      </c>
      <c r="BP13" s="57" t="s">
        <v>214</v>
      </c>
      <c r="BQ13" s="57"/>
      <c r="BR13" s="57"/>
      <c r="BS13" s="54"/>
      <c r="BT13" s="57"/>
      <c r="BU13" s="57" t="s">
        <v>214</v>
      </c>
      <c r="BV13" s="77">
        <v>1581.6063999999999</v>
      </c>
      <c r="BW13" s="77">
        <v>3567.0272</v>
      </c>
      <c r="BX13" s="77">
        <v>5148.6336000000001</v>
      </c>
      <c r="BY13" s="77">
        <v>989.59839999999997</v>
      </c>
      <c r="BZ13" s="77">
        <f t="shared" si="0"/>
        <v>6138.232</v>
      </c>
      <c r="CA13" s="87">
        <v>0</v>
      </c>
      <c r="CB13" s="87">
        <v>0</v>
      </c>
      <c r="CC13" s="77">
        <f>BM13*VLOOKUP(D13,Factors!A$49:B$54,2,FALSE)</f>
        <v>3127.5</v>
      </c>
      <c r="CD13" s="60"/>
      <c r="CE13" s="92"/>
    </row>
    <row r="14" spans="1:83" ht="30" x14ac:dyDescent="0.25">
      <c r="A14" s="163" t="s">
        <v>14</v>
      </c>
      <c r="B14" s="163" t="s">
        <v>4</v>
      </c>
      <c r="C14" s="164" t="s">
        <v>129</v>
      </c>
      <c r="D14" s="164" t="s">
        <v>139</v>
      </c>
      <c r="E14" s="163"/>
      <c r="F14" s="164"/>
      <c r="G14" s="163" t="s">
        <v>217</v>
      </c>
      <c r="H14" s="166">
        <v>2184</v>
      </c>
      <c r="I14" s="166"/>
      <c r="J14" s="164"/>
      <c r="K14" s="166"/>
      <c r="L14" s="164"/>
      <c r="M14" s="167"/>
      <c r="N14" s="164"/>
      <c r="O14" s="163"/>
      <c r="P14" s="164"/>
      <c r="Q14" s="166"/>
      <c r="R14" s="164"/>
      <c r="S14" s="164"/>
      <c r="T14" s="166"/>
      <c r="U14" s="164"/>
      <c r="V14" s="180"/>
      <c r="W14" s="164"/>
      <c r="X14" s="166"/>
      <c r="Y14" s="164"/>
      <c r="Z14" s="169"/>
      <c r="AA14" s="164"/>
      <c r="AB14" s="166"/>
      <c r="AC14" s="164"/>
      <c r="AD14" s="169"/>
      <c r="AE14" s="164"/>
      <c r="AF14" s="169"/>
      <c r="AG14" s="164"/>
      <c r="AH14" s="166"/>
      <c r="AI14" s="164"/>
      <c r="AJ14" s="169"/>
      <c r="AK14" s="164"/>
      <c r="AL14" s="166"/>
      <c r="AM14" s="164"/>
      <c r="AN14" s="173"/>
      <c r="AO14" s="171"/>
      <c r="AP14" s="171"/>
      <c r="AQ14" s="170"/>
      <c r="AR14" s="170"/>
      <c r="AS14" s="170"/>
      <c r="AT14" s="170"/>
      <c r="AU14" s="170"/>
      <c r="AV14" s="170"/>
      <c r="AW14" s="170"/>
      <c r="AX14" s="170"/>
      <c r="AY14" s="170"/>
      <c r="AZ14" s="173"/>
      <c r="BA14" s="170"/>
      <c r="BB14" s="170"/>
      <c r="BC14" s="170"/>
      <c r="BD14" s="170"/>
      <c r="BE14" s="170"/>
      <c r="BF14" s="170"/>
      <c r="BG14" s="170"/>
      <c r="BH14" s="170"/>
      <c r="BI14" s="173"/>
      <c r="BJ14" s="170"/>
      <c r="BK14" s="170"/>
      <c r="BL14" s="170"/>
      <c r="BM14" s="174"/>
      <c r="BN14" s="170"/>
      <c r="BO14" s="175">
        <f>BM14*VLOOKUP(D14,Factors!A$49:B$54,2,FALSE)</f>
        <v>0</v>
      </c>
      <c r="BP14" s="170"/>
      <c r="BQ14" s="170"/>
      <c r="BR14" s="170"/>
      <c r="BS14" s="167"/>
      <c r="BT14" s="170"/>
      <c r="BU14" s="170"/>
      <c r="BV14" s="175"/>
      <c r="BW14" s="175"/>
      <c r="BX14" s="175">
        <v>0</v>
      </c>
      <c r="BY14" s="175">
        <v>0</v>
      </c>
      <c r="BZ14" s="175">
        <f t="shared" si="0"/>
        <v>0</v>
      </c>
      <c r="CA14" s="177"/>
      <c r="CB14" s="177">
        <v>0</v>
      </c>
      <c r="CC14" s="172">
        <f>BM14*VLOOKUP(D14,Factors!A$49:B$54,2,FALSE)</f>
        <v>0</v>
      </c>
      <c r="CD14" s="178"/>
      <c r="CE14" s="173"/>
    </row>
    <row r="15" spans="1:83" ht="30" x14ac:dyDescent="0.25">
      <c r="A15" s="5" t="s">
        <v>15</v>
      </c>
      <c r="B15" s="5" t="s">
        <v>4</v>
      </c>
      <c r="C15" s="1" t="s">
        <v>129</v>
      </c>
      <c r="D15" s="1" t="s">
        <v>140</v>
      </c>
      <c r="E15" s="5"/>
      <c r="F15" s="1" t="s">
        <v>479</v>
      </c>
      <c r="G15" s="52" t="s">
        <v>209</v>
      </c>
      <c r="H15" s="54">
        <v>52</v>
      </c>
      <c r="I15" s="54">
        <v>500</v>
      </c>
      <c r="J15" s="55" t="s">
        <v>210</v>
      </c>
      <c r="K15" s="54">
        <v>400</v>
      </c>
      <c r="L15" s="55" t="s">
        <v>210</v>
      </c>
      <c r="M15" s="54">
        <v>100</v>
      </c>
      <c r="N15" s="55" t="s">
        <v>210</v>
      </c>
      <c r="O15" s="52" t="s">
        <v>214</v>
      </c>
      <c r="P15" s="55" t="s">
        <v>212</v>
      </c>
      <c r="Q15" s="54" t="s">
        <v>218</v>
      </c>
      <c r="R15" s="55"/>
      <c r="S15" s="55" t="s">
        <v>214</v>
      </c>
      <c r="T15" s="54"/>
      <c r="U15" s="55"/>
      <c r="V15" s="65">
        <v>0</v>
      </c>
      <c r="W15" s="55" t="s">
        <v>213</v>
      </c>
      <c r="X15" s="54">
        <v>0</v>
      </c>
      <c r="Y15" s="55" t="s">
        <v>213</v>
      </c>
      <c r="Z15" s="53">
        <v>0</v>
      </c>
      <c r="AA15" s="55" t="s">
        <v>213</v>
      </c>
      <c r="AB15" s="54">
        <v>0</v>
      </c>
      <c r="AC15" s="55" t="s">
        <v>213</v>
      </c>
      <c r="AD15" s="53">
        <v>0</v>
      </c>
      <c r="AE15" s="55" t="s">
        <v>213</v>
      </c>
      <c r="AF15" s="53">
        <v>10</v>
      </c>
      <c r="AG15" s="55" t="s">
        <v>210</v>
      </c>
      <c r="AH15" s="54">
        <v>120</v>
      </c>
      <c r="AI15" s="55" t="s">
        <v>210</v>
      </c>
      <c r="AJ15" s="53">
        <v>8</v>
      </c>
      <c r="AK15" s="55" t="s">
        <v>213</v>
      </c>
      <c r="AL15" s="54">
        <v>240</v>
      </c>
      <c r="AM15" s="55" t="s">
        <v>210</v>
      </c>
      <c r="AN15" s="92" t="s">
        <v>214</v>
      </c>
      <c r="AO15" s="58"/>
      <c r="AP15" s="58"/>
      <c r="AQ15" s="57"/>
      <c r="AR15" s="57" t="s">
        <v>214</v>
      </c>
      <c r="AS15" s="57" t="s">
        <v>214</v>
      </c>
      <c r="AT15" s="57" t="s">
        <v>214</v>
      </c>
      <c r="AU15" s="57" t="s">
        <v>214</v>
      </c>
      <c r="AV15" s="57" t="s">
        <v>212</v>
      </c>
      <c r="AW15" s="57" t="s">
        <v>212</v>
      </c>
      <c r="AX15" s="57" t="s">
        <v>214</v>
      </c>
      <c r="AY15" s="57" t="s">
        <v>215</v>
      </c>
      <c r="AZ15" s="92" t="s">
        <v>212</v>
      </c>
      <c r="BA15" s="57" t="s">
        <v>212</v>
      </c>
      <c r="BB15" s="57" t="s">
        <v>214</v>
      </c>
      <c r="BC15" s="57" t="s">
        <v>214</v>
      </c>
      <c r="BD15" s="57" t="s">
        <v>214</v>
      </c>
      <c r="BE15" s="57" t="s">
        <v>214</v>
      </c>
      <c r="BF15" s="57" t="s">
        <v>214</v>
      </c>
      <c r="BG15" s="57" t="s">
        <v>214</v>
      </c>
      <c r="BH15" s="57" t="s">
        <v>214</v>
      </c>
      <c r="BI15" s="92" t="s">
        <v>214</v>
      </c>
      <c r="BJ15" s="57" t="s">
        <v>212</v>
      </c>
      <c r="BK15" s="57">
        <v>20</v>
      </c>
      <c r="BL15" s="57" t="s">
        <v>216</v>
      </c>
      <c r="BM15" s="130">
        <v>700</v>
      </c>
      <c r="BN15" s="57" t="s">
        <v>216</v>
      </c>
      <c r="BO15" s="77">
        <f>BM15*VLOOKUP(D15,Factors!A$49:B$54,2,FALSE)</f>
        <v>9653</v>
      </c>
      <c r="BP15" s="57" t="s">
        <v>214</v>
      </c>
      <c r="BQ15" s="57"/>
      <c r="BR15" s="57"/>
      <c r="BS15" s="54"/>
      <c r="BT15" s="57"/>
      <c r="BU15" s="57" t="s">
        <v>214</v>
      </c>
      <c r="BV15" s="77">
        <v>2427.08</v>
      </c>
      <c r="BW15" s="77">
        <v>5473.84</v>
      </c>
      <c r="BX15" s="77">
        <v>7900.92</v>
      </c>
      <c r="BY15" s="77">
        <v>4432.75</v>
      </c>
      <c r="BZ15" s="77">
        <f t="shared" si="0"/>
        <v>12333.67</v>
      </c>
      <c r="CA15" s="87">
        <v>0</v>
      </c>
      <c r="CB15" s="87">
        <v>0</v>
      </c>
      <c r="CC15" s="77">
        <f>BM15*VLOOKUP(D15,Factors!A$49:B$54,2,FALSE)</f>
        <v>9653</v>
      </c>
      <c r="CD15" s="60" t="s">
        <v>265</v>
      </c>
      <c r="CE15" s="68"/>
    </row>
    <row r="16" spans="1:83" ht="30" x14ac:dyDescent="0.25">
      <c r="A16" s="5" t="s">
        <v>16</v>
      </c>
      <c r="B16" s="5" t="s">
        <v>4</v>
      </c>
      <c r="C16" s="1" t="s">
        <v>129</v>
      </c>
      <c r="D16" s="1" t="s">
        <v>136</v>
      </c>
      <c r="E16" s="5"/>
      <c r="F16" s="1" t="s">
        <v>481</v>
      </c>
      <c r="G16" s="52" t="s">
        <v>209</v>
      </c>
      <c r="H16" s="54">
        <v>1900</v>
      </c>
      <c r="I16" s="54">
        <v>67139</v>
      </c>
      <c r="J16" s="55" t="s">
        <v>210</v>
      </c>
      <c r="K16" s="54">
        <v>47699</v>
      </c>
      <c r="L16" s="55" t="s">
        <v>210</v>
      </c>
      <c r="M16" s="54">
        <v>14859</v>
      </c>
      <c r="N16" s="55" t="s">
        <v>210</v>
      </c>
      <c r="O16" s="52" t="s">
        <v>554</v>
      </c>
      <c r="P16" s="55" t="s">
        <v>212</v>
      </c>
      <c r="Q16" s="54" t="s">
        <v>218</v>
      </c>
      <c r="R16" s="55" t="s">
        <v>210</v>
      </c>
      <c r="S16" s="55" t="s">
        <v>212</v>
      </c>
      <c r="T16" s="54">
        <v>16477</v>
      </c>
      <c r="U16" s="55" t="s">
        <v>213</v>
      </c>
      <c r="V16" s="64">
        <v>0</v>
      </c>
      <c r="W16" s="55" t="s">
        <v>213</v>
      </c>
      <c r="X16" s="54" t="s">
        <v>211</v>
      </c>
      <c r="Y16" s="55" t="s">
        <v>213</v>
      </c>
      <c r="Z16" s="53">
        <v>0</v>
      </c>
      <c r="AA16" s="55" t="s">
        <v>213</v>
      </c>
      <c r="AB16" s="54" t="s">
        <v>211</v>
      </c>
      <c r="AC16" s="55" t="s">
        <v>213</v>
      </c>
      <c r="AD16" s="53" t="s">
        <v>211</v>
      </c>
      <c r="AE16" s="55" t="s">
        <v>213</v>
      </c>
      <c r="AF16" s="53">
        <v>0</v>
      </c>
      <c r="AG16" s="55" t="s">
        <v>213</v>
      </c>
      <c r="AH16" s="54">
        <v>0</v>
      </c>
      <c r="AI16" s="55"/>
      <c r="AJ16" s="53">
        <v>6</v>
      </c>
      <c r="AK16" s="55" t="s">
        <v>213</v>
      </c>
      <c r="AL16" s="54" t="s">
        <v>218</v>
      </c>
      <c r="AM16" s="55" t="s">
        <v>210</v>
      </c>
      <c r="AN16" s="92" t="s">
        <v>212</v>
      </c>
      <c r="AO16" s="58">
        <v>14.5</v>
      </c>
      <c r="AP16" s="58">
        <v>9.5</v>
      </c>
      <c r="AQ16" s="57" t="s">
        <v>215</v>
      </c>
      <c r="AR16" s="57" t="s">
        <v>212</v>
      </c>
      <c r="AS16" s="57" t="s">
        <v>212</v>
      </c>
      <c r="AT16" s="57"/>
      <c r="AU16" s="57" t="s">
        <v>212</v>
      </c>
      <c r="AV16" s="57" t="s">
        <v>214</v>
      </c>
      <c r="AW16" s="57" t="s">
        <v>212</v>
      </c>
      <c r="AX16" s="57" t="s">
        <v>212</v>
      </c>
      <c r="AY16" s="57" t="s">
        <v>215</v>
      </c>
      <c r="AZ16" s="92" t="s">
        <v>266</v>
      </c>
      <c r="BA16" s="57" t="s">
        <v>214</v>
      </c>
      <c r="BB16" s="57" t="s">
        <v>214</v>
      </c>
      <c r="BC16" s="57" t="s">
        <v>214</v>
      </c>
      <c r="BD16" s="57" t="s">
        <v>214</v>
      </c>
      <c r="BE16" s="57" t="s">
        <v>214</v>
      </c>
      <c r="BF16" s="57" t="s">
        <v>214</v>
      </c>
      <c r="BG16" s="57" t="s">
        <v>212</v>
      </c>
      <c r="BH16" s="57" t="s">
        <v>214</v>
      </c>
      <c r="BI16" s="92" t="s">
        <v>214</v>
      </c>
      <c r="BJ16" s="57" t="s">
        <v>212</v>
      </c>
      <c r="BK16" s="57">
        <v>85</v>
      </c>
      <c r="BL16" s="57" t="s">
        <v>216</v>
      </c>
      <c r="BM16" s="130">
        <v>16000</v>
      </c>
      <c r="BN16" s="57" t="s">
        <v>216</v>
      </c>
      <c r="BO16" s="77">
        <f>BM16*VLOOKUP(D16,Factors!A$49:B$54,2,FALSE)</f>
        <v>180000</v>
      </c>
      <c r="BP16" s="57" t="s">
        <v>212</v>
      </c>
      <c r="BQ16" s="57">
        <v>18</v>
      </c>
      <c r="BR16" s="57" t="s">
        <v>215</v>
      </c>
      <c r="BS16" s="54">
        <v>9.6</v>
      </c>
      <c r="BT16" s="57" t="s">
        <v>215</v>
      </c>
      <c r="BU16" s="57" t="s">
        <v>214</v>
      </c>
      <c r="BV16" s="77">
        <v>208196.59520000001</v>
      </c>
      <c r="BW16" s="77">
        <v>926810.64959999989</v>
      </c>
      <c r="BX16" s="77">
        <v>1135007.2448</v>
      </c>
      <c r="BY16" s="77">
        <v>642186.28249999997</v>
      </c>
      <c r="BZ16" s="77">
        <f t="shared" si="0"/>
        <v>1777193.5273</v>
      </c>
      <c r="CA16" s="87">
        <v>4.0499999999999989</v>
      </c>
      <c r="CB16" s="87">
        <v>13.649999999999999</v>
      </c>
      <c r="CC16" s="77">
        <f>BM16*VLOOKUP(D16,Factors!A$49:B$54,2,FALSE)</f>
        <v>180000</v>
      </c>
      <c r="CD16" s="60" t="s">
        <v>267</v>
      </c>
      <c r="CE16" s="92" t="s">
        <v>220</v>
      </c>
    </row>
    <row r="17" spans="1:84" ht="60" x14ac:dyDescent="0.25">
      <c r="A17" s="5" t="s">
        <v>17</v>
      </c>
      <c r="B17" s="114" t="s">
        <v>9</v>
      </c>
      <c r="C17" s="2" t="s">
        <v>129</v>
      </c>
      <c r="D17" s="1" t="s">
        <v>140</v>
      </c>
      <c r="E17" s="5"/>
      <c r="F17" s="1" t="s">
        <v>479</v>
      </c>
      <c r="G17" s="52" t="s">
        <v>221</v>
      </c>
      <c r="H17" s="54">
        <v>90</v>
      </c>
      <c r="I17" s="54">
        <v>1000</v>
      </c>
      <c r="J17" s="55" t="s">
        <v>210</v>
      </c>
      <c r="K17" s="54">
        <v>880</v>
      </c>
      <c r="L17" s="55" t="s">
        <v>210</v>
      </c>
      <c r="M17" s="54">
        <v>100</v>
      </c>
      <c r="N17" s="55" t="s">
        <v>210</v>
      </c>
      <c r="O17" s="52" t="s">
        <v>268</v>
      </c>
      <c r="P17" s="55" t="s">
        <v>212</v>
      </c>
      <c r="Q17" s="54" t="s">
        <v>211</v>
      </c>
      <c r="R17" s="55"/>
      <c r="S17" s="55" t="s">
        <v>212</v>
      </c>
      <c r="T17" s="54">
        <v>3</v>
      </c>
      <c r="U17" s="55" t="s">
        <v>213</v>
      </c>
      <c r="V17" s="62">
        <v>2</v>
      </c>
      <c r="W17" s="55" t="s">
        <v>213</v>
      </c>
      <c r="X17" s="54">
        <v>54</v>
      </c>
      <c r="Y17" s="55" t="s">
        <v>213</v>
      </c>
      <c r="Z17" s="53">
        <v>0</v>
      </c>
      <c r="AA17" s="55" t="s">
        <v>213</v>
      </c>
      <c r="AB17" s="54" t="s">
        <v>211</v>
      </c>
      <c r="AC17" s="55" t="s">
        <v>213</v>
      </c>
      <c r="AD17" s="53">
        <v>1</v>
      </c>
      <c r="AE17" s="55" t="s">
        <v>213</v>
      </c>
      <c r="AF17" s="53">
        <v>6</v>
      </c>
      <c r="AG17" s="55" t="s">
        <v>213</v>
      </c>
      <c r="AH17" s="54">
        <v>125</v>
      </c>
      <c r="AI17" s="55" t="s">
        <v>213</v>
      </c>
      <c r="AJ17" s="53">
        <v>1</v>
      </c>
      <c r="AK17" s="55" t="s">
        <v>213</v>
      </c>
      <c r="AL17" s="54">
        <v>24</v>
      </c>
      <c r="AM17" s="55" t="s">
        <v>213</v>
      </c>
      <c r="AN17" s="92" t="s">
        <v>214</v>
      </c>
      <c r="AO17" s="58"/>
      <c r="AP17" s="58"/>
      <c r="AQ17" s="57"/>
      <c r="AR17" s="57" t="s">
        <v>214</v>
      </c>
      <c r="AS17" s="57" t="s">
        <v>214</v>
      </c>
      <c r="AT17" s="57" t="s">
        <v>214</v>
      </c>
      <c r="AU17" s="57" t="s">
        <v>214</v>
      </c>
      <c r="AV17" s="57" t="s">
        <v>214</v>
      </c>
      <c r="AW17" s="57" t="s">
        <v>214</v>
      </c>
      <c r="AX17" s="57" t="s">
        <v>214</v>
      </c>
      <c r="AY17" s="57" t="s">
        <v>215</v>
      </c>
      <c r="AZ17" s="92" t="s">
        <v>269</v>
      </c>
      <c r="BA17" s="57" t="s">
        <v>214</v>
      </c>
      <c r="BB17" s="57" t="s">
        <v>214</v>
      </c>
      <c r="BC17" s="57" t="s">
        <v>214</v>
      </c>
      <c r="BD17" s="57" t="s">
        <v>212</v>
      </c>
      <c r="BE17" s="57" t="s">
        <v>214</v>
      </c>
      <c r="BF17" s="57" t="s">
        <v>212</v>
      </c>
      <c r="BG17" s="57" t="s">
        <v>214</v>
      </c>
      <c r="BH17" s="57" t="s">
        <v>214</v>
      </c>
      <c r="BI17" s="92" t="s">
        <v>214</v>
      </c>
      <c r="BJ17" s="57" t="s">
        <v>212</v>
      </c>
      <c r="BK17" s="57">
        <v>57</v>
      </c>
      <c r="BL17" s="57" t="s">
        <v>215</v>
      </c>
      <c r="BM17" s="130">
        <v>3438</v>
      </c>
      <c r="BN17" s="57" t="s">
        <v>216</v>
      </c>
      <c r="BO17" s="77">
        <f>BM17*VLOOKUP(D17,Factors!A$49:B$54,2,FALSE)</f>
        <v>47410.02</v>
      </c>
      <c r="BP17" s="57" t="s">
        <v>214</v>
      </c>
      <c r="BQ17" s="57"/>
      <c r="BR17" s="57"/>
      <c r="BS17" s="54"/>
      <c r="BT17" s="57"/>
      <c r="BU17" s="57" t="s">
        <v>212</v>
      </c>
      <c r="BV17" s="77">
        <v>5339.576</v>
      </c>
      <c r="BW17" s="77">
        <v>12042.448</v>
      </c>
      <c r="BX17" s="77">
        <v>17382.024000000001</v>
      </c>
      <c r="BY17" s="77">
        <v>11191.39</v>
      </c>
      <c r="BZ17" s="77">
        <f t="shared" si="0"/>
        <v>28573.414000000001</v>
      </c>
      <c r="CA17" s="87">
        <v>0</v>
      </c>
      <c r="CB17" s="87">
        <v>0</v>
      </c>
      <c r="CC17" s="77">
        <f>BM17*VLOOKUP(D17,Factors!A$49:B$54,2,FALSE)</f>
        <v>47410.02</v>
      </c>
      <c r="CD17" s="60" t="s">
        <v>270</v>
      </c>
      <c r="CE17" s="60" t="s">
        <v>271</v>
      </c>
    </row>
    <row r="18" spans="1:84" ht="30" x14ac:dyDescent="0.25">
      <c r="A18" s="5" t="s">
        <v>18</v>
      </c>
      <c r="B18" s="5" t="s">
        <v>4</v>
      </c>
      <c r="C18" s="1" t="s">
        <v>129</v>
      </c>
      <c r="D18" s="1" t="s">
        <v>139</v>
      </c>
      <c r="E18" s="5"/>
      <c r="F18" s="1" t="s">
        <v>480</v>
      </c>
      <c r="G18" s="52" t="s">
        <v>209</v>
      </c>
      <c r="H18" s="54">
        <v>750</v>
      </c>
      <c r="I18" s="54">
        <v>14434</v>
      </c>
      <c r="J18" s="55" t="s">
        <v>213</v>
      </c>
      <c r="K18" s="54">
        <v>5000</v>
      </c>
      <c r="L18" s="55" t="s">
        <v>210</v>
      </c>
      <c r="M18" s="54">
        <v>9400</v>
      </c>
      <c r="N18" s="55" t="s">
        <v>210</v>
      </c>
      <c r="O18" s="52" t="s">
        <v>272</v>
      </c>
      <c r="P18" s="55" t="s">
        <v>212</v>
      </c>
      <c r="Q18" s="54">
        <v>41772</v>
      </c>
      <c r="R18" s="55" t="s">
        <v>213</v>
      </c>
      <c r="S18" s="55" t="s">
        <v>212</v>
      </c>
      <c r="T18" s="54">
        <v>3500</v>
      </c>
      <c r="U18" s="55" t="s">
        <v>213</v>
      </c>
      <c r="V18" s="62">
        <v>90</v>
      </c>
      <c r="W18" s="55" t="s">
        <v>210</v>
      </c>
      <c r="X18" s="54">
        <v>4985</v>
      </c>
      <c r="Y18" s="55" t="s">
        <v>213</v>
      </c>
      <c r="Z18" s="53">
        <v>15</v>
      </c>
      <c r="AA18" s="55" t="s">
        <v>210</v>
      </c>
      <c r="AB18" s="54">
        <v>900</v>
      </c>
      <c r="AC18" s="55" t="s">
        <v>210</v>
      </c>
      <c r="AD18" s="53">
        <v>89</v>
      </c>
      <c r="AE18" s="55" t="s">
        <v>213</v>
      </c>
      <c r="AF18" s="53">
        <v>17</v>
      </c>
      <c r="AG18" s="55" t="s">
        <v>210</v>
      </c>
      <c r="AH18" s="54">
        <v>522</v>
      </c>
      <c r="AI18" s="55" t="s">
        <v>210</v>
      </c>
      <c r="AJ18" s="53">
        <v>20</v>
      </c>
      <c r="AK18" s="55" t="s">
        <v>210</v>
      </c>
      <c r="AL18" s="54">
        <v>1000</v>
      </c>
      <c r="AM18" s="55" t="s">
        <v>210</v>
      </c>
      <c r="AN18" s="92" t="s">
        <v>212</v>
      </c>
      <c r="AO18" s="58">
        <v>4.75</v>
      </c>
      <c r="AP18" s="58">
        <v>3</v>
      </c>
      <c r="AQ18" s="57" t="s">
        <v>215</v>
      </c>
      <c r="AR18" s="57" t="s">
        <v>212</v>
      </c>
      <c r="AS18" s="57" t="s">
        <v>212</v>
      </c>
      <c r="AT18" s="57"/>
      <c r="AU18" s="57" t="s">
        <v>212</v>
      </c>
      <c r="AV18" s="57" t="s">
        <v>214</v>
      </c>
      <c r="AW18" s="57" t="s">
        <v>212</v>
      </c>
      <c r="AX18" s="57" t="s">
        <v>212</v>
      </c>
      <c r="AY18" s="57" t="s">
        <v>215</v>
      </c>
      <c r="AZ18" s="92" t="s">
        <v>273</v>
      </c>
      <c r="BA18" s="57" t="s">
        <v>214</v>
      </c>
      <c r="BB18" s="57" t="s">
        <v>214</v>
      </c>
      <c r="BC18" s="57" t="s">
        <v>212</v>
      </c>
      <c r="BD18" s="57" t="s">
        <v>212</v>
      </c>
      <c r="BE18" s="57" t="s">
        <v>212</v>
      </c>
      <c r="BF18" s="57" t="s">
        <v>212</v>
      </c>
      <c r="BG18" s="57" t="s">
        <v>212</v>
      </c>
      <c r="BH18" s="57" t="s">
        <v>214</v>
      </c>
      <c r="BI18" s="92" t="s">
        <v>214</v>
      </c>
      <c r="BJ18" s="57" t="s">
        <v>212</v>
      </c>
      <c r="BK18" s="57">
        <v>180</v>
      </c>
      <c r="BL18" s="57" t="s">
        <v>216</v>
      </c>
      <c r="BM18" s="130">
        <v>15000</v>
      </c>
      <c r="BN18" s="57" t="s">
        <v>216</v>
      </c>
      <c r="BO18" s="77">
        <f>BM18*VLOOKUP(D18,Factors!A$49:B$54,2,FALSE)</f>
        <v>231300</v>
      </c>
      <c r="BP18" s="57" t="s">
        <v>212</v>
      </c>
      <c r="BQ18" s="57">
        <v>7</v>
      </c>
      <c r="BR18" s="57" t="s">
        <v>215</v>
      </c>
      <c r="BS18" s="54">
        <v>4.8</v>
      </c>
      <c r="BT18" s="57" t="s">
        <v>215</v>
      </c>
      <c r="BU18" s="57" t="s">
        <v>212</v>
      </c>
      <c r="BV18" s="77">
        <v>24837.999999999996</v>
      </c>
      <c r="BW18" s="77">
        <v>63252.000000000007</v>
      </c>
      <c r="BX18" s="77">
        <v>88090</v>
      </c>
      <c r="BY18" s="77">
        <v>106050.375</v>
      </c>
      <c r="BZ18" s="77">
        <f t="shared" si="0"/>
        <v>194140.375</v>
      </c>
      <c r="CA18" s="87">
        <v>2.3975999999999997</v>
      </c>
      <c r="CB18" s="87">
        <v>7.1975999999999996</v>
      </c>
      <c r="CC18" s="77">
        <f>BM18*VLOOKUP(D18,Factors!A$49:B$54,2,FALSE)</f>
        <v>231300</v>
      </c>
      <c r="CD18" s="60" t="s">
        <v>274</v>
      </c>
      <c r="CE18" s="60" t="s">
        <v>275</v>
      </c>
    </row>
    <row r="19" spans="1:84" ht="30" x14ac:dyDescent="0.25">
      <c r="A19" s="5" t="s">
        <v>159</v>
      </c>
      <c r="B19" s="5" t="s">
        <v>4</v>
      </c>
      <c r="C19" s="1" t="s">
        <v>129</v>
      </c>
      <c r="D19" s="1" t="s">
        <v>140</v>
      </c>
      <c r="E19" s="5"/>
      <c r="F19" s="1" t="s">
        <v>479</v>
      </c>
      <c r="G19" s="52" t="s">
        <v>209</v>
      </c>
      <c r="H19" s="54">
        <v>372</v>
      </c>
      <c r="I19" s="54">
        <v>1804</v>
      </c>
      <c r="J19" s="55" t="s">
        <v>213</v>
      </c>
      <c r="K19" s="54">
        <v>1389</v>
      </c>
      <c r="L19" s="55" t="s">
        <v>213</v>
      </c>
      <c r="M19" s="54">
        <v>415</v>
      </c>
      <c r="N19" s="55" t="s">
        <v>210</v>
      </c>
      <c r="O19" s="52" t="s">
        <v>219</v>
      </c>
      <c r="P19" s="55" t="s">
        <v>212</v>
      </c>
      <c r="Q19" s="54" t="s">
        <v>218</v>
      </c>
      <c r="R19" s="55" t="s">
        <v>213</v>
      </c>
      <c r="S19" s="55" t="s">
        <v>212</v>
      </c>
      <c r="T19" s="54">
        <v>315</v>
      </c>
      <c r="U19" s="55" t="s">
        <v>213</v>
      </c>
      <c r="V19" s="62">
        <v>0</v>
      </c>
      <c r="W19" s="55" t="s">
        <v>213</v>
      </c>
      <c r="X19" s="54">
        <v>0</v>
      </c>
      <c r="Y19" s="55" t="s">
        <v>213</v>
      </c>
      <c r="Z19" s="53">
        <v>0</v>
      </c>
      <c r="AA19" s="55" t="s">
        <v>213</v>
      </c>
      <c r="AB19" s="54">
        <v>0</v>
      </c>
      <c r="AC19" s="55" t="s">
        <v>213</v>
      </c>
      <c r="AD19" s="53">
        <v>0</v>
      </c>
      <c r="AE19" s="55" t="s">
        <v>213</v>
      </c>
      <c r="AF19" s="53">
        <v>20</v>
      </c>
      <c r="AG19" s="55" t="s">
        <v>213</v>
      </c>
      <c r="AH19" s="54" t="s">
        <v>218</v>
      </c>
      <c r="AI19" s="55" t="s">
        <v>213</v>
      </c>
      <c r="AJ19" s="53">
        <v>8</v>
      </c>
      <c r="AK19" s="55" t="s">
        <v>213</v>
      </c>
      <c r="AL19" s="54" t="s">
        <v>474</v>
      </c>
      <c r="AM19" s="55" t="s">
        <v>213</v>
      </c>
      <c r="AN19" s="92" t="s">
        <v>212</v>
      </c>
      <c r="AO19" s="58">
        <v>1.5</v>
      </c>
      <c r="AP19" s="58">
        <v>0.2</v>
      </c>
      <c r="AQ19" s="57" t="s">
        <v>215</v>
      </c>
      <c r="AR19" s="57" t="s">
        <v>212</v>
      </c>
      <c r="AS19" s="57" t="s">
        <v>214</v>
      </c>
      <c r="AT19" s="57" t="s">
        <v>214</v>
      </c>
      <c r="AU19" s="57" t="s">
        <v>212</v>
      </c>
      <c r="AV19" s="57" t="s">
        <v>214</v>
      </c>
      <c r="AW19" s="57" t="s">
        <v>214</v>
      </c>
      <c r="AX19" s="57" t="s">
        <v>214</v>
      </c>
      <c r="AY19" s="57" t="s">
        <v>215</v>
      </c>
      <c r="AZ19" s="92" t="s">
        <v>276</v>
      </c>
      <c r="BA19" s="57" t="s">
        <v>214</v>
      </c>
      <c r="BB19" s="57" t="s">
        <v>214</v>
      </c>
      <c r="BC19" s="57" t="s">
        <v>214</v>
      </c>
      <c r="BD19" s="57" t="s">
        <v>212</v>
      </c>
      <c r="BE19" s="57" t="s">
        <v>214</v>
      </c>
      <c r="BF19" s="57" t="s">
        <v>214</v>
      </c>
      <c r="BG19" s="57" t="s">
        <v>214</v>
      </c>
      <c r="BH19" s="57" t="s">
        <v>214</v>
      </c>
      <c r="BI19" s="92" t="s">
        <v>277</v>
      </c>
      <c r="BJ19" s="57" t="s">
        <v>212</v>
      </c>
      <c r="BK19" s="57">
        <v>50</v>
      </c>
      <c r="BL19" s="57" t="s">
        <v>216</v>
      </c>
      <c r="BM19" s="130">
        <v>2500</v>
      </c>
      <c r="BN19" s="57" t="s">
        <v>216</v>
      </c>
      <c r="BO19" s="77">
        <f>BM19*VLOOKUP(D19,Factors!A$49:B$54,2,FALSE)</f>
        <v>34475</v>
      </c>
      <c r="BP19" s="57" t="s">
        <v>214</v>
      </c>
      <c r="BQ19" s="57"/>
      <c r="BR19" s="57"/>
      <c r="BS19" s="54"/>
      <c r="BT19" s="57"/>
      <c r="BU19" s="57" t="s">
        <v>214</v>
      </c>
      <c r="BV19" s="77">
        <v>8428.0352999999996</v>
      </c>
      <c r="BW19" s="77">
        <v>19007.9094</v>
      </c>
      <c r="BX19" s="77">
        <v>27435.9447</v>
      </c>
      <c r="BY19" s="77">
        <v>11781.98875</v>
      </c>
      <c r="BZ19" s="77">
        <f t="shared" si="0"/>
        <v>39217.933449999997</v>
      </c>
      <c r="CA19" s="87">
        <v>0</v>
      </c>
      <c r="CB19" s="87">
        <v>0</v>
      </c>
      <c r="CC19" s="77">
        <f>BM19*VLOOKUP(D19,Factors!A$49:B$54,2,FALSE)</f>
        <v>34475</v>
      </c>
      <c r="CD19" s="60" t="s">
        <v>211</v>
      </c>
      <c r="CE19" s="92">
        <v>0</v>
      </c>
    </row>
    <row r="20" spans="1:84" ht="30" x14ac:dyDescent="0.25">
      <c r="A20" s="5" t="s">
        <v>19</v>
      </c>
      <c r="B20" s="5" t="s">
        <v>4</v>
      </c>
      <c r="C20" s="1" t="s">
        <v>129</v>
      </c>
      <c r="D20" s="1" t="s">
        <v>137</v>
      </c>
      <c r="E20" s="5"/>
      <c r="F20" s="1" t="s">
        <v>479</v>
      </c>
      <c r="G20" s="52" t="s">
        <v>209</v>
      </c>
      <c r="H20" s="54">
        <v>396</v>
      </c>
      <c r="I20" s="54">
        <v>3227</v>
      </c>
      <c r="J20" s="55" t="s">
        <v>213</v>
      </c>
      <c r="K20" s="54">
        <v>2000</v>
      </c>
      <c r="L20" s="55" t="s">
        <v>210</v>
      </c>
      <c r="M20" s="54">
        <v>1200</v>
      </c>
      <c r="N20" s="55" t="s">
        <v>210</v>
      </c>
      <c r="O20" s="52" t="s">
        <v>278</v>
      </c>
      <c r="P20" s="55" t="s">
        <v>212</v>
      </c>
      <c r="Q20" s="54" t="s">
        <v>218</v>
      </c>
      <c r="R20" s="55"/>
      <c r="S20" s="55" t="s">
        <v>212</v>
      </c>
      <c r="T20" s="54">
        <v>1915</v>
      </c>
      <c r="U20" s="55" t="s">
        <v>213</v>
      </c>
      <c r="V20" s="62">
        <v>12</v>
      </c>
      <c r="W20" s="55" t="s">
        <v>213</v>
      </c>
      <c r="X20" s="54">
        <v>418</v>
      </c>
      <c r="Y20" s="55" t="s">
        <v>213</v>
      </c>
      <c r="Z20" s="53">
        <v>1</v>
      </c>
      <c r="AA20" s="55" t="s">
        <v>213</v>
      </c>
      <c r="AB20" s="70">
        <v>97</v>
      </c>
      <c r="AC20" s="55" t="s">
        <v>213</v>
      </c>
      <c r="AD20" s="53">
        <v>9</v>
      </c>
      <c r="AE20" s="55" t="s">
        <v>213</v>
      </c>
      <c r="AF20" s="53">
        <v>18</v>
      </c>
      <c r="AG20" s="55" t="s">
        <v>213</v>
      </c>
      <c r="AH20" s="54">
        <v>531</v>
      </c>
      <c r="AI20" s="55" t="s">
        <v>213</v>
      </c>
      <c r="AJ20" s="53">
        <v>9</v>
      </c>
      <c r="AK20" s="55" t="s">
        <v>213</v>
      </c>
      <c r="AL20" s="54">
        <v>251</v>
      </c>
      <c r="AM20" s="55" t="s">
        <v>213</v>
      </c>
      <c r="AN20" s="92" t="s">
        <v>212</v>
      </c>
      <c r="AO20" s="58">
        <v>4</v>
      </c>
      <c r="AP20" s="58">
        <v>2</v>
      </c>
      <c r="AQ20" s="57" t="s">
        <v>215</v>
      </c>
      <c r="AR20" s="57" t="s">
        <v>212</v>
      </c>
      <c r="AS20" s="57" t="s">
        <v>212</v>
      </c>
      <c r="AT20" s="57"/>
      <c r="AU20" s="57" t="s">
        <v>214</v>
      </c>
      <c r="AV20" s="57" t="s">
        <v>214</v>
      </c>
      <c r="AW20" s="57" t="s">
        <v>214</v>
      </c>
      <c r="AX20" s="57" t="s">
        <v>212</v>
      </c>
      <c r="AY20" s="57" t="s">
        <v>215</v>
      </c>
      <c r="AZ20" s="92" t="s">
        <v>279</v>
      </c>
      <c r="BA20" s="57" t="s">
        <v>214</v>
      </c>
      <c r="BB20" s="57" t="s">
        <v>214</v>
      </c>
      <c r="BC20" s="57" t="s">
        <v>214</v>
      </c>
      <c r="BD20" s="57" t="s">
        <v>212</v>
      </c>
      <c r="BE20" s="57" t="s">
        <v>212</v>
      </c>
      <c r="BF20" s="57" t="s">
        <v>214</v>
      </c>
      <c r="BG20" s="57" t="s">
        <v>214</v>
      </c>
      <c r="BH20" s="57" t="s">
        <v>214</v>
      </c>
      <c r="BI20" s="92" t="s">
        <v>214</v>
      </c>
      <c r="BJ20" s="57" t="s">
        <v>212</v>
      </c>
      <c r="BK20" s="57">
        <v>63</v>
      </c>
      <c r="BL20" s="57" t="s">
        <v>215</v>
      </c>
      <c r="BM20" s="130">
        <v>4845</v>
      </c>
      <c r="BN20" s="57" t="s">
        <v>215</v>
      </c>
      <c r="BO20" s="77">
        <f>BM20*VLOOKUP(D20,Factors!A$49:B$54,2,FALSE)</f>
        <v>65988.899999999994</v>
      </c>
      <c r="BP20" s="57" t="s">
        <v>212</v>
      </c>
      <c r="BQ20" s="57">
        <v>2</v>
      </c>
      <c r="BR20" s="57" t="s">
        <v>215</v>
      </c>
      <c r="BS20" s="54">
        <v>0.6</v>
      </c>
      <c r="BT20" s="57" t="s">
        <v>215</v>
      </c>
      <c r="BU20" s="57" t="s">
        <v>212</v>
      </c>
      <c r="BV20" s="77">
        <v>16910.599999999999</v>
      </c>
      <c r="BW20" s="77">
        <v>38138.799999999996</v>
      </c>
      <c r="BX20" s="77">
        <v>55049.399999999994</v>
      </c>
      <c r="BY20" s="77">
        <v>30977.1</v>
      </c>
      <c r="BZ20" s="77">
        <f t="shared" si="0"/>
        <v>86026.5</v>
      </c>
      <c r="CA20" s="87">
        <v>0.31995000000000001</v>
      </c>
      <c r="CB20" s="87">
        <v>0.91995000000000005</v>
      </c>
      <c r="CC20" s="77">
        <f>BM20*VLOOKUP(D20,Factors!A$49:B$54,2,FALSE)</f>
        <v>65988.899999999994</v>
      </c>
      <c r="CD20" s="60" t="s">
        <v>280</v>
      </c>
      <c r="CE20" s="60"/>
    </row>
    <row r="21" spans="1:84" ht="105" x14ac:dyDescent="0.25">
      <c r="A21" s="163" t="s">
        <v>20</v>
      </c>
      <c r="B21" s="163" t="s">
        <v>4</v>
      </c>
      <c r="C21" s="164" t="s">
        <v>129</v>
      </c>
      <c r="D21" s="164" t="s">
        <v>137</v>
      </c>
      <c r="E21" s="163"/>
      <c r="F21" s="164"/>
      <c r="G21" s="165" t="s">
        <v>281</v>
      </c>
      <c r="H21" s="167">
        <v>0</v>
      </c>
      <c r="I21" s="167">
        <v>0</v>
      </c>
      <c r="J21" s="181" t="s">
        <v>213</v>
      </c>
      <c r="K21" s="167">
        <v>0</v>
      </c>
      <c r="L21" s="181" t="s">
        <v>213</v>
      </c>
      <c r="M21" s="167">
        <v>0</v>
      </c>
      <c r="N21" s="181" t="s">
        <v>213</v>
      </c>
      <c r="O21" s="165" t="s">
        <v>282</v>
      </c>
      <c r="P21" s="181" t="s">
        <v>212</v>
      </c>
      <c r="Q21" s="167">
        <v>55968</v>
      </c>
      <c r="R21" s="181" t="s">
        <v>213</v>
      </c>
      <c r="S21" s="181" t="s">
        <v>212</v>
      </c>
      <c r="T21" s="167">
        <v>3347</v>
      </c>
      <c r="U21" s="181" t="s">
        <v>213</v>
      </c>
      <c r="V21" s="168">
        <v>0</v>
      </c>
      <c r="W21" s="181" t="s">
        <v>213</v>
      </c>
      <c r="X21" s="167" t="s">
        <v>211</v>
      </c>
      <c r="Y21" s="181" t="s">
        <v>213</v>
      </c>
      <c r="Z21" s="182">
        <v>1</v>
      </c>
      <c r="AA21" s="181" t="s">
        <v>213</v>
      </c>
      <c r="AB21" s="167">
        <v>25</v>
      </c>
      <c r="AC21" s="181" t="s">
        <v>213</v>
      </c>
      <c r="AD21" s="182">
        <v>1</v>
      </c>
      <c r="AE21" s="181" t="s">
        <v>213</v>
      </c>
      <c r="AF21" s="182">
        <v>0</v>
      </c>
      <c r="AG21" s="181" t="s">
        <v>213</v>
      </c>
      <c r="AH21" s="167">
        <v>0</v>
      </c>
      <c r="AI21" s="181" t="s">
        <v>213</v>
      </c>
      <c r="AJ21" s="182">
        <v>27</v>
      </c>
      <c r="AK21" s="181" t="s">
        <v>213</v>
      </c>
      <c r="AL21" s="167">
        <v>312</v>
      </c>
      <c r="AM21" s="181" t="s">
        <v>213</v>
      </c>
      <c r="AN21" s="185" t="s">
        <v>214</v>
      </c>
      <c r="AO21" s="184">
        <v>5</v>
      </c>
      <c r="AP21" s="184">
        <v>3</v>
      </c>
      <c r="AQ21" s="183" t="s">
        <v>215</v>
      </c>
      <c r="AR21" s="183" t="s">
        <v>214</v>
      </c>
      <c r="AS21" s="183" t="s">
        <v>214</v>
      </c>
      <c r="AT21" s="183" t="s">
        <v>214</v>
      </c>
      <c r="AU21" s="183" t="s">
        <v>212</v>
      </c>
      <c r="AV21" s="183" t="s">
        <v>214</v>
      </c>
      <c r="AW21" s="183" t="s">
        <v>212</v>
      </c>
      <c r="AX21" s="183" t="s">
        <v>212</v>
      </c>
      <c r="AY21" s="183" t="s">
        <v>215</v>
      </c>
      <c r="AZ21" s="185" t="s">
        <v>283</v>
      </c>
      <c r="BA21" s="183" t="s">
        <v>214</v>
      </c>
      <c r="BB21" s="183" t="s">
        <v>212</v>
      </c>
      <c r="BC21" s="183" t="s">
        <v>212</v>
      </c>
      <c r="BD21" s="183" t="s">
        <v>212</v>
      </c>
      <c r="BE21" s="183" t="s">
        <v>212</v>
      </c>
      <c r="BF21" s="183" t="s">
        <v>212</v>
      </c>
      <c r="BG21" s="183" t="s">
        <v>212</v>
      </c>
      <c r="BH21" s="183" t="s">
        <v>214</v>
      </c>
      <c r="BI21" s="185" t="s">
        <v>284</v>
      </c>
      <c r="BJ21" s="183" t="s">
        <v>212</v>
      </c>
      <c r="BK21" s="183">
        <v>83</v>
      </c>
      <c r="BL21" s="183" t="s">
        <v>215</v>
      </c>
      <c r="BM21" s="186">
        <v>3875</v>
      </c>
      <c r="BN21" s="183" t="s">
        <v>215</v>
      </c>
      <c r="BO21" s="175">
        <f>BM21*VLOOKUP(D21,Factors!A$49:B$54,2,FALSE)</f>
        <v>52777.5</v>
      </c>
      <c r="BP21" s="183" t="s">
        <v>212</v>
      </c>
      <c r="BQ21" s="183">
        <v>3</v>
      </c>
      <c r="BR21" s="183" t="s">
        <v>215</v>
      </c>
      <c r="BS21" s="167">
        <v>3</v>
      </c>
      <c r="BT21" s="183" t="s">
        <v>215</v>
      </c>
      <c r="BU21" s="183" t="s">
        <v>214</v>
      </c>
      <c r="BV21" s="175"/>
      <c r="BW21" s="175"/>
      <c r="BX21" s="175">
        <v>0</v>
      </c>
      <c r="BY21" s="175">
        <v>1198556.3600000001</v>
      </c>
      <c r="BZ21" s="175">
        <f t="shared" si="0"/>
        <v>1198556.3600000001</v>
      </c>
      <c r="CA21" s="177"/>
      <c r="CB21" s="177">
        <v>3</v>
      </c>
      <c r="CC21" s="172">
        <f>BM21*VLOOKUP(D21,Factors!A$49:B$54,2,FALSE)</f>
        <v>52777.5</v>
      </c>
      <c r="CD21" s="179"/>
      <c r="CE21" s="179" t="s">
        <v>285</v>
      </c>
    </row>
    <row r="22" spans="1:84" ht="45" x14ac:dyDescent="0.25">
      <c r="A22" s="5" t="s">
        <v>566</v>
      </c>
      <c r="B22" s="5" t="s">
        <v>155</v>
      </c>
      <c r="C22" s="1" t="s">
        <v>129</v>
      </c>
      <c r="D22" s="1" t="s">
        <v>140</v>
      </c>
      <c r="E22" s="5"/>
      <c r="F22" s="1" t="s">
        <v>479</v>
      </c>
      <c r="G22" s="82" t="s">
        <v>209</v>
      </c>
      <c r="H22" s="79">
        <v>722</v>
      </c>
      <c r="I22" s="79">
        <v>1127</v>
      </c>
      <c r="J22" s="84" t="s">
        <v>210</v>
      </c>
      <c r="K22" s="79">
        <v>906</v>
      </c>
      <c r="L22" s="84" t="s">
        <v>210</v>
      </c>
      <c r="M22" s="66">
        <v>221</v>
      </c>
      <c r="N22" s="84" t="s">
        <v>210</v>
      </c>
      <c r="O22" s="82" t="s">
        <v>424</v>
      </c>
      <c r="P22" s="84" t="s">
        <v>212</v>
      </c>
      <c r="Q22" s="79"/>
      <c r="R22" s="84" t="s">
        <v>210</v>
      </c>
      <c r="S22" s="84" t="s">
        <v>212</v>
      </c>
      <c r="T22" s="79">
        <v>657</v>
      </c>
      <c r="U22" s="84" t="s">
        <v>213</v>
      </c>
      <c r="V22" s="62">
        <v>0</v>
      </c>
      <c r="W22" s="84" t="s">
        <v>213</v>
      </c>
      <c r="X22" s="79" t="s">
        <v>211</v>
      </c>
      <c r="Y22" s="84"/>
      <c r="Z22" s="83">
        <v>0</v>
      </c>
      <c r="AA22" s="84" t="s">
        <v>213</v>
      </c>
      <c r="AB22" s="79" t="s">
        <v>211</v>
      </c>
      <c r="AC22" s="84"/>
      <c r="AD22" s="83">
        <v>0</v>
      </c>
      <c r="AE22" s="84" t="s">
        <v>213</v>
      </c>
      <c r="AF22" s="83">
        <v>4</v>
      </c>
      <c r="AG22" s="84" t="s">
        <v>210</v>
      </c>
      <c r="AH22" s="79">
        <v>46</v>
      </c>
      <c r="AI22" s="84" t="s">
        <v>213</v>
      </c>
      <c r="AJ22" s="83">
        <v>0</v>
      </c>
      <c r="AK22" s="84" t="s">
        <v>213</v>
      </c>
      <c r="AL22" s="79" t="s">
        <v>220</v>
      </c>
      <c r="AM22" s="84" t="s">
        <v>213</v>
      </c>
      <c r="AN22" s="125" t="s">
        <v>214</v>
      </c>
      <c r="AO22" s="86"/>
      <c r="AP22" s="86"/>
      <c r="AQ22" s="85"/>
      <c r="AR22" s="85"/>
      <c r="AS22" s="85"/>
      <c r="AT22" s="85"/>
      <c r="AU22" s="85"/>
      <c r="AV22" s="85"/>
      <c r="AW22" s="85" t="s">
        <v>212</v>
      </c>
      <c r="AX22" s="85"/>
      <c r="AY22" s="85"/>
      <c r="AZ22" s="125"/>
      <c r="BA22" s="85" t="s">
        <v>214</v>
      </c>
      <c r="BB22" s="85" t="s">
        <v>214</v>
      </c>
      <c r="BC22" s="85" t="s">
        <v>214</v>
      </c>
      <c r="BD22" s="85" t="s">
        <v>214</v>
      </c>
      <c r="BE22" s="85" t="s">
        <v>214</v>
      </c>
      <c r="BF22" s="85" t="s">
        <v>214</v>
      </c>
      <c r="BG22" s="85" t="s">
        <v>214</v>
      </c>
      <c r="BH22" s="85" t="s">
        <v>214</v>
      </c>
      <c r="BI22" s="125"/>
      <c r="BJ22" s="85"/>
      <c r="BK22" s="85"/>
      <c r="BL22" s="85"/>
      <c r="BM22" s="134"/>
      <c r="BN22" s="85"/>
      <c r="BO22" s="77">
        <f>BM22*VLOOKUP(D22,Factors!A$49:B$54,2,FALSE)</f>
        <v>0</v>
      </c>
      <c r="BP22" s="85"/>
      <c r="BQ22" s="85"/>
      <c r="BR22" s="85"/>
      <c r="BS22" s="87"/>
      <c r="BT22" s="85"/>
      <c r="BU22" s="85"/>
      <c r="BV22" s="77">
        <v>5497.3361999999997</v>
      </c>
      <c r="BW22" s="77">
        <v>12398.247600000001</v>
      </c>
      <c r="BX22" s="77">
        <v>17895.5838</v>
      </c>
      <c r="BY22" s="77">
        <v>0</v>
      </c>
      <c r="BZ22" s="77">
        <f t="shared" si="0"/>
        <v>17895.5838</v>
      </c>
      <c r="CA22" s="87">
        <v>0</v>
      </c>
      <c r="CB22" s="87">
        <v>0</v>
      </c>
      <c r="CC22" s="77">
        <f>BM22*VLOOKUP(D22,Factors!A$49:B$54,2,FALSE)</f>
        <v>0</v>
      </c>
      <c r="CD22" s="80"/>
      <c r="CE22" s="93"/>
    </row>
    <row r="23" spans="1:84" ht="45" x14ac:dyDescent="0.25">
      <c r="A23" s="5" t="s">
        <v>21</v>
      </c>
      <c r="B23" s="5" t="s">
        <v>4</v>
      </c>
      <c r="C23" s="1" t="s">
        <v>129</v>
      </c>
      <c r="D23" s="1" t="s">
        <v>137</v>
      </c>
      <c r="E23" s="5"/>
      <c r="F23" s="1" t="s">
        <v>480</v>
      </c>
      <c r="G23" s="52" t="s">
        <v>217</v>
      </c>
      <c r="H23" s="54"/>
      <c r="I23" s="54">
        <v>21537</v>
      </c>
      <c r="J23" s="55" t="s">
        <v>213</v>
      </c>
      <c r="K23" s="54">
        <v>12427</v>
      </c>
      <c r="L23" s="55" t="s">
        <v>213</v>
      </c>
      <c r="M23" s="66">
        <v>8764</v>
      </c>
      <c r="N23" s="55" t="s">
        <v>213</v>
      </c>
      <c r="O23" s="52" t="s">
        <v>214</v>
      </c>
      <c r="P23" s="55" t="s">
        <v>212</v>
      </c>
      <c r="Q23" s="54">
        <v>496000</v>
      </c>
      <c r="R23" s="55" t="s">
        <v>213</v>
      </c>
      <c r="S23" s="55" t="s">
        <v>212</v>
      </c>
      <c r="T23" s="54">
        <v>31305</v>
      </c>
      <c r="U23" s="55" t="s">
        <v>213</v>
      </c>
      <c r="V23" s="62">
        <v>93</v>
      </c>
      <c r="W23" s="55" t="s">
        <v>213</v>
      </c>
      <c r="X23" s="54">
        <v>2156</v>
      </c>
      <c r="Y23" s="55" t="s">
        <v>213</v>
      </c>
      <c r="Z23" s="53">
        <v>3</v>
      </c>
      <c r="AA23" s="55" t="s">
        <v>213</v>
      </c>
      <c r="AB23" s="70">
        <v>100</v>
      </c>
      <c r="AC23" s="55" t="s">
        <v>210</v>
      </c>
      <c r="AD23" s="53">
        <v>96</v>
      </c>
      <c r="AE23" s="55" t="s">
        <v>213</v>
      </c>
      <c r="AF23" s="53">
        <v>122</v>
      </c>
      <c r="AG23" s="55" t="s">
        <v>213</v>
      </c>
      <c r="AH23" s="54"/>
      <c r="AI23" s="55"/>
      <c r="AJ23" s="53">
        <v>8</v>
      </c>
      <c r="AK23" s="55" t="s">
        <v>213</v>
      </c>
      <c r="AL23" s="54"/>
      <c r="AM23" s="55"/>
      <c r="AN23" s="92" t="s">
        <v>212</v>
      </c>
      <c r="AO23" s="58">
        <v>8</v>
      </c>
      <c r="AP23" s="58">
        <v>6</v>
      </c>
      <c r="AQ23" s="57" t="s">
        <v>215</v>
      </c>
      <c r="AR23" s="57" t="s">
        <v>212</v>
      </c>
      <c r="AS23" s="57" t="s">
        <v>212</v>
      </c>
      <c r="AT23" s="57"/>
      <c r="AU23" s="57" t="s">
        <v>212</v>
      </c>
      <c r="AV23" s="57" t="s">
        <v>214</v>
      </c>
      <c r="AW23" s="57" t="s">
        <v>214</v>
      </c>
      <c r="AX23" s="57" t="s">
        <v>212</v>
      </c>
      <c r="AY23" s="57" t="s">
        <v>215</v>
      </c>
      <c r="AZ23" s="92" t="s">
        <v>214</v>
      </c>
      <c r="BA23" s="57" t="s">
        <v>214</v>
      </c>
      <c r="BB23" s="57" t="s">
        <v>214</v>
      </c>
      <c r="BC23" s="57" t="s">
        <v>212</v>
      </c>
      <c r="BD23" s="57" t="s">
        <v>212</v>
      </c>
      <c r="BE23" s="57" t="s">
        <v>214</v>
      </c>
      <c r="BF23" s="57" t="s">
        <v>212</v>
      </c>
      <c r="BG23" s="57" t="s">
        <v>212</v>
      </c>
      <c r="BH23" s="57" t="s">
        <v>214</v>
      </c>
      <c r="BI23" s="92">
        <v>2305</v>
      </c>
      <c r="BJ23" s="57" t="s">
        <v>212</v>
      </c>
      <c r="BK23" s="57">
        <v>45</v>
      </c>
      <c r="BL23" s="57" t="s">
        <v>216</v>
      </c>
      <c r="BM23" s="130">
        <v>4485</v>
      </c>
      <c r="BN23" s="57" t="s">
        <v>215</v>
      </c>
      <c r="BO23" s="77">
        <f>BM23*VLOOKUP(D23,Factors!A$49:B$54,2,FALSE)</f>
        <v>61085.7</v>
      </c>
      <c r="BP23" s="57" t="s">
        <v>212</v>
      </c>
      <c r="BQ23" s="57">
        <v>6</v>
      </c>
      <c r="BR23" s="57" t="s">
        <v>215</v>
      </c>
      <c r="BS23" s="54">
        <v>4.8</v>
      </c>
      <c r="BT23" s="57" t="s">
        <v>215</v>
      </c>
      <c r="BU23" s="57" t="s">
        <v>212</v>
      </c>
      <c r="BV23" s="77">
        <v>98367.161199999988</v>
      </c>
      <c r="BW23" s="77">
        <v>250389.13760000002</v>
      </c>
      <c r="BX23" s="77">
        <v>348756.29879999999</v>
      </c>
      <c r="BY23" s="77">
        <v>259382.71249999999</v>
      </c>
      <c r="BZ23" s="77">
        <f t="shared" si="0"/>
        <v>608139.01130000001</v>
      </c>
      <c r="CA23" s="87">
        <v>2.3975999999999997</v>
      </c>
      <c r="CB23" s="87">
        <v>7.1975999999999996</v>
      </c>
      <c r="CC23" s="77">
        <f>BM23*VLOOKUP(D23,Factors!A$49:B$54,2,FALSE)</f>
        <v>61085.7</v>
      </c>
      <c r="CD23" s="60" t="s">
        <v>390</v>
      </c>
      <c r="CE23" s="60" t="s">
        <v>391</v>
      </c>
    </row>
    <row r="24" spans="1:84" ht="45" x14ac:dyDescent="0.25">
      <c r="A24" s="5" t="s">
        <v>22</v>
      </c>
      <c r="B24" s="5" t="s">
        <v>4</v>
      </c>
      <c r="C24" s="1" t="s">
        <v>129</v>
      </c>
      <c r="D24" s="1" t="s">
        <v>137</v>
      </c>
      <c r="E24" s="5"/>
      <c r="F24" s="1" t="s">
        <v>479</v>
      </c>
      <c r="G24" s="52" t="s">
        <v>217</v>
      </c>
      <c r="H24" s="54">
        <v>416</v>
      </c>
      <c r="I24" s="54">
        <v>1203</v>
      </c>
      <c r="J24" s="55" t="s">
        <v>213</v>
      </c>
      <c r="K24" s="54">
        <v>930</v>
      </c>
      <c r="L24" s="55" t="s">
        <v>213</v>
      </c>
      <c r="M24" s="54">
        <v>273</v>
      </c>
      <c r="N24" s="55" t="s">
        <v>213</v>
      </c>
      <c r="O24" s="52" t="s">
        <v>219</v>
      </c>
      <c r="P24" s="55" t="s">
        <v>212</v>
      </c>
      <c r="Q24" s="54">
        <v>2600</v>
      </c>
      <c r="R24" s="55" t="s">
        <v>213</v>
      </c>
      <c r="S24" s="55" t="s">
        <v>212</v>
      </c>
      <c r="T24" s="54">
        <v>816</v>
      </c>
      <c r="U24" s="55" t="s">
        <v>213</v>
      </c>
      <c r="V24" s="62">
        <v>7</v>
      </c>
      <c r="W24" s="55" t="s">
        <v>213</v>
      </c>
      <c r="X24" s="54">
        <v>280</v>
      </c>
      <c r="Y24" s="55" t="s">
        <v>213</v>
      </c>
      <c r="Z24" s="53">
        <v>4</v>
      </c>
      <c r="AA24" s="55" t="s">
        <v>213</v>
      </c>
      <c r="AB24" s="70">
        <v>120</v>
      </c>
      <c r="AC24" s="55" t="s">
        <v>213</v>
      </c>
      <c r="AD24" s="53">
        <v>3</v>
      </c>
      <c r="AE24" s="55" t="s">
        <v>213</v>
      </c>
      <c r="AF24" s="53">
        <v>14</v>
      </c>
      <c r="AG24" s="55" t="s">
        <v>213</v>
      </c>
      <c r="AH24" s="54">
        <v>220</v>
      </c>
      <c r="AI24" s="55" t="s">
        <v>213</v>
      </c>
      <c r="AJ24" s="53">
        <v>3</v>
      </c>
      <c r="AK24" s="55" t="s">
        <v>213</v>
      </c>
      <c r="AL24" s="54">
        <v>82</v>
      </c>
      <c r="AM24" s="55" t="s">
        <v>213</v>
      </c>
      <c r="AN24" s="92" t="s">
        <v>214</v>
      </c>
      <c r="AO24" s="58"/>
      <c r="AP24" s="58"/>
      <c r="AQ24" s="57"/>
      <c r="AR24" s="57" t="s">
        <v>212</v>
      </c>
      <c r="AS24" s="57" t="s">
        <v>214</v>
      </c>
      <c r="AT24" s="57" t="s">
        <v>214</v>
      </c>
      <c r="AU24" s="57" t="s">
        <v>214</v>
      </c>
      <c r="AV24" s="57" t="s">
        <v>212</v>
      </c>
      <c r="AW24" s="57" t="s">
        <v>212</v>
      </c>
      <c r="AX24" s="57" t="s">
        <v>214</v>
      </c>
      <c r="AY24" s="57" t="s">
        <v>215</v>
      </c>
      <c r="AZ24" s="92" t="s">
        <v>286</v>
      </c>
      <c r="BA24" s="57" t="s">
        <v>212</v>
      </c>
      <c r="BB24" s="57" t="s">
        <v>214</v>
      </c>
      <c r="BC24" s="57" t="s">
        <v>212</v>
      </c>
      <c r="BD24" s="57" t="s">
        <v>212</v>
      </c>
      <c r="BE24" s="57" t="s">
        <v>212</v>
      </c>
      <c r="BF24" s="57" t="s">
        <v>214</v>
      </c>
      <c r="BG24" s="57" t="s">
        <v>214</v>
      </c>
      <c r="BH24" s="57" t="s">
        <v>214</v>
      </c>
      <c r="BI24" s="92" t="s">
        <v>214</v>
      </c>
      <c r="BJ24" s="57" t="s">
        <v>212</v>
      </c>
      <c r="BK24" s="57">
        <v>16</v>
      </c>
      <c r="BL24" s="57" t="s">
        <v>215</v>
      </c>
      <c r="BM24" s="130">
        <v>3392</v>
      </c>
      <c r="BN24" s="57" t="s">
        <v>215</v>
      </c>
      <c r="BO24" s="77">
        <f>BM24*VLOOKUP(D24,Factors!A$49:B$54,2,FALSE)</f>
        <v>46199.040000000001</v>
      </c>
      <c r="BP24" s="57" t="s">
        <v>214</v>
      </c>
      <c r="BQ24" s="57"/>
      <c r="BR24" s="57"/>
      <c r="BS24" s="54"/>
      <c r="BT24" s="57"/>
      <c r="BU24" s="57" t="s">
        <v>212</v>
      </c>
      <c r="BV24" s="77">
        <v>7863.4289999999983</v>
      </c>
      <c r="BW24" s="77">
        <v>17734.542000000001</v>
      </c>
      <c r="BX24" s="77">
        <v>25597.970999999998</v>
      </c>
      <c r="BY24" s="77">
        <v>11730.790487499999</v>
      </c>
      <c r="BZ24" s="77">
        <f t="shared" si="0"/>
        <v>37328.7614875</v>
      </c>
      <c r="CA24" s="87">
        <v>0</v>
      </c>
      <c r="CB24" s="87">
        <v>0</v>
      </c>
      <c r="CC24" s="77">
        <f>BM24*VLOOKUP(D24,Factors!A$49:B$54,2,FALSE)</f>
        <v>46199.040000000001</v>
      </c>
      <c r="CD24" s="60" t="s">
        <v>529</v>
      </c>
      <c r="CE24" s="91" t="s">
        <v>530</v>
      </c>
      <c r="CF24" s="31"/>
    </row>
    <row r="25" spans="1:84" ht="45" x14ac:dyDescent="0.25">
      <c r="A25" s="5" t="s">
        <v>23</v>
      </c>
      <c r="B25" s="5" t="s">
        <v>4</v>
      </c>
      <c r="C25" s="2" t="s">
        <v>131</v>
      </c>
      <c r="D25" s="1" t="s">
        <v>140</v>
      </c>
      <c r="E25" s="5" t="s">
        <v>23</v>
      </c>
      <c r="F25" s="1" t="s">
        <v>481</v>
      </c>
      <c r="G25" s="52" t="s">
        <v>221</v>
      </c>
      <c r="H25" s="54">
        <v>1600</v>
      </c>
      <c r="I25" s="54">
        <v>60132</v>
      </c>
      <c r="J25" s="84" t="s">
        <v>213</v>
      </c>
      <c r="K25" s="61">
        <f>I25*VLOOKUP($F25,Factors!$B$19:$C$22,2,FALSE)</f>
        <v>36680.519999999997</v>
      </c>
      <c r="L25" s="188" t="s">
        <v>564</v>
      </c>
      <c r="M25" s="96">
        <f>I25-K25</f>
        <v>23451.480000000003</v>
      </c>
      <c r="N25" s="52" t="s">
        <v>508</v>
      </c>
      <c r="O25" s="52" t="s">
        <v>222</v>
      </c>
      <c r="P25" s="55" t="s">
        <v>212</v>
      </c>
      <c r="Q25" s="54">
        <v>43215</v>
      </c>
      <c r="R25" s="55" t="s">
        <v>210</v>
      </c>
      <c r="S25" s="55" t="s">
        <v>212</v>
      </c>
      <c r="T25" s="54">
        <v>4339</v>
      </c>
      <c r="U25" s="55" t="s">
        <v>210</v>
      </c>
      <c r="V25" s="62">
        <v>974</v>
      </c>
      <c r="W25" s="55"/>
      <c r="X25" s="54">
        <v>3837</v>
      </c>
      <c r="Y25" s="55"/>
      <c r="Z25" s="53">
        <v>14</v>
      </c>
      <c r="AA25" s="55"/>
      <c r="AB25" s="54">
        <v>994</v>
      </c>
      <c r="AC25" s="55"/>
      <c r="AD25" s="53">
        <v>55</v>
      </c>
      <c r="AE25" s="55"/>
      <c r="AF25" s="53">
        <v>26</v>
      </c>
      <c r="AG25" s="55"/>
      <c r="AH25" s="54"/>
      <c r="AI25" s="55"/>
      <c r="AJ25" s="53">
        <v>1</v>
      </c>
      <c r="AK25" s="55"/>
      <c r="AL25" s="54"/>
      <c r="AM25" s="55"/>
      <c r="AN25" s="92" t="s">
        <v>214</v>
      </c>
      <c r="AO25" s="58"/>
      <c r="AP25" s="58"/>
      <c r="AQ25" s="57"/>
      <c r="AR25" s="57" t="s">
        <v>212</v>
      </c>
      <c r="AS25" s="57" t="s">
        <v>212</v>
      </c>
      <c r="AT25" s="57" t="s">
        <v>214</v>
      </c>
      <c r="AU25" s="57" t="s">
        <v>212</v>
      </c>
      <c r="AV25" s="57" t="s">
        <v>212</v>
      </c>
      <c r="AW25" s="57" t="s">
        <v>212</v>
      </c>
      <c r="AX25" s="57" t="s">
        <v>218</v>
      </c>
      <c r="AY25" s="57" t="s">
        <v>216</v>
      </c>
      <c r="AZ25" s="92" t="s">
        <v>223</v>
      </c>
      <c r="BA25" s="57" t="s">
        <v>214</v>
      </c>
      <c r="BB25" s="57" t="s">
        <v>212</v>
      </c>
      <c r="BC25" s="57" t="s">
        <v>214</v>
      </c>
      <c r="BD25" s="57" t="s">
        <v>212</v>
      </c>
      <c r="BE25" s="57" t="s">
        <v>212</v>
      </c>
      <c r="BF25" s="57" t="s">
        <v>214</v>
      </c>
      <c r="BG25" s="57" t="s">
        <v>214</v>
      </c>
      <c r="BH25" s="92" t="s">
        <v>214</v>
      </c>
      <c r="BI25" s="92" t="s">
        <v>224</v>
      </c>
      <c r="BJ25" s="57" t="s">
        <v>212</v>
      </c>
      <c r="BK25" s="57">
        <v>69</v>
      </c>
      <c r="BL25" s="57" t="s">
        <v>216</v>
      </c>
      <c r="BM25" s="130">
        <v>4720</v>
      </c>
      <c r="BN25" s="57" t="s">
        <v>216</v>
      </c>
      <c r="BO25" s="77">
        <f>BM25*VLOOKUP(D25,Factors!A$49:B$54,2,FALSE)</f>
        <v>65088.799999999996</v>
      </c>
      <c r="BP25" s="57" t="s">
        <v>218</v>
      </c>
      <c r="BQ25" s="85"/>
      <c r="BR25" s="57" t="s">
        <v>215</v>
      </c>
      <c r="BS25" s="54"/>
      <c r="BT25" s="57" t="s">
        <v>215</v>
      </c>
      <c r="BU25" s="57" t="s">
        <v>212</v>
      </c>
      <c r="BV25" s="77">
        <v>146799.109092</v>
      </c>
      <c r="BW25" s="77">
        <v>653492.80821599986</v>
      </c>
      <c r="BX25" s="77">
        <v>800291.91730799992</v>
      </c>
      <c r="BY25" s="77">
        <v>2873699.8431250001</v>
      </c>
      <c r="BZ25" s="77">
        <f t="shared" si="0"/>
        <v>3673991.760433</v>
      </c>
      <c r="CA25" s="87"/>
      <c r="CB25" s="87"/>
      <c r="CC25" s="77">
        <f>BM25*VLOOKUP(D25,Factors!A$49:B$54,2,FALSE)</f>
        <v>65088.799999999996</v>
      </c>
      <c r="CD25" s="57"/>
      <c r="CE25" s="60" t="s">
        <v>225</v>
      </c>
    </row>
    <row r="26" spans="1:84" ht="60" x14ac:dyDescent="0.25">
      <c r="A26" s="5" t="s">
        <v>24</v>
      </c>
      <c r="B26" s="5" t="s">
        <v>4</v>
      </c>
      <c r="C26" s="2" t="s">
        <v>131</v>
      </c>
      <c r="D26" s="1" t="s">
        <v>138</v>
      </c>
      <c r="E26" s="5" t="s">
        <v>142</v>
      </c>
      <c r="F26" s="1" t="s">
        <v>481</v>
      </c>
      <c r="G26" s="1" t="s">
        <v>217</v>
      </c>
      <c r="H26" s="66">
        <v>2006</v>
      </c>
      <c r="I26" s="66">
        <v>62839</v>
      </c>
      <c r="J26" s="1" t="s">
        <v>213</v>
      </c>
      <c r="K26" s="66">
        <v>53903</v>
      </c>
      <c r="L26" s="1" t="s">
        <v>210</v>
      </c>
      <c r="M26" s="54">
        <v>8936</v>
      </c>
      <c r="N26" s="1" t="s">
        <v>210</v>
      </c>
      <c r="O26" s="5" t="s">
        <v>243</v>
      </c>
      <c r="P26" s="1" t="s">
        <v>212</v>
      </c>
      <c r="Q26" s="79">
        <v>32365</v>
      </c>
      <c r="R26" s="1" t="s">
        <v>210</v>
      </c>
      <c r="S26" s="1" t="s">
        <v>212</v>
      </c>
      <c r="T26" s="66">
        <v>7007</v>
      </c>
      <c r="U26" s="1" t="s">
        <v>210</v>
      </c>
      <c r="V26" s="62">
        <v>42</v>
      </c>
      <c r="W26" s="1" t="s">
        <v>213</v>
      </c>
      <c r="X26" s="66">
        <v>1345</v>
      </c>
      <c r="Y26" s="1" t="s">
        <v>213</v>
      </c>
      <c r="Z26" s="74">
        <v>4</v>
      </c>
      <c r="AA26" s="1" t="s">
        <v>210</v>
      </c>
      <c r="AB26" s="66">
        <v>108</v>
      </c>
      <c r="AC26" s="1" t="s">
        <v>210</v>
      </c>
      <c r="AD26" s="74">
        <v>91</v>
      </c>
      <c r="AE26" s="1" t="s">
        <v>210</v>
      </c>
      <c r="AF26" s="74">
        <v>169</v>
      </c>
      <c r="AG26" s="1" t="s">
        <v>210</v>
      </c>
      <c r="AH26" s="66">
        <v>3456</v>
      </c>
      <c r="AI26" s="1" t="s">
        <v>210</v>
      </c>
      <c r="AJ26" s="74">
        <v>12</v>
      </c>
      <c r="AK26" s="1" t="s">
        <v>210</v>
      </c>
      <c r="AL26" s="66">
        <v>534</v>
      </c>
      <c r="AM26" s="1" t="s">
        <v>210</v>
      </c>
      <c r="AN26" s="91" t="s">
        <v>214</v>
      </c>
      <c r="AO26" s="76"/>
      <c r="AP26" s="76"/>
      <c r="AQ26" s="75"/>
      <c r="AR26" s="75" t="s">
        <v>212</v>
      </c>
      <c r="AS26" s="75" t="s">
        <v>214</v>
      </c>
      <c r="AT26" s="75" t="s">
        <v>212</v>
      </c>
      <c r="AU26" s="75" t="s">
        <v>212</v>
      </c>
      <c r="AV26" s="75" t="s">
        <v>212</v>
      </c>
      <c r="AW26" s="75" t="s">
        <v>214</v>
      </c>
      <c r="AX26" s="75" t="s">
        <v>212</v>
      </c>
      <c r="AY26" s="75" t="s">
        <v>216</v>
      </c>
      <c r="AZ26" s="91" t="s">
        <v>211</v>
      </c>
      <c r="BA26" s="75" t="s">
        <v>212</v>
      </c>
      <c r="BB26" s="75"/>
      <c r="BC26" s="75" t="s">
        <v>212</v>
      </c>
      <c r="BD26" s="75" t="s">
        <v>212</v>
      </c>
      <c r="BE26" s="75"/>
      <c r="BF26" s="75"/>
      <c r="BG26" s="75"/>
      <c r="BH26" s="75"/>
      <c r="BI26" s="91" t="s">
        <v>214</v>
      </c>
      <c r="BJ26" s="75" t="s">
        <v>212</v>
      </c>
      <c r="BK26" s="75">
        <v>44</v>
      </c>
      <c r="BL26" s="75" t="s">
        <v>216</v>
      </c>
      <c r="BM26" s="132">
        <v>2640</v>
      </c>
      <c r="BN26" s="75" t="s">
        <v>216</v>
      </c>
      <c r="BO26" s="77">
        <f>BM26*VLOOKUP(D26,Factors!A$49:B$54,2,FALSE)</f>
        <v>31442.400000000001</v>
      </c>
      <c r="BP26" s="75" t="s">
        <v>212</v>
      </c>
      <c r="BQ26" s="75">
        <v>21</v>
      </c>
      <c r="BR26" s="75" t="s">
        <v>210</v>
      </c>
      <c r="BS26" s="79">
        <v>12.88</v>
      </c>
      <c r="BT26" s="75" t="s">
        <v>210</v>
      </c>
      <c r="BU26" s="75" t="s">
        <v>212</v>
      </c>
      <c r="BV26" s="77">
        <v>214889.6998</v>
      </c>
      <c r="BW26" s="77">
        <v>956977.69110000005</v>
      </c>
      <c r="BX26" s="77">
        <v>1171867.3909</v>
      </c>
      <c r="BY26" s="77">
        <v>237457.42937500001</v>
      </c>
      <c r="BZ26" s="77">
        <f t="shared" si="0"/>
        <v>1409324.8202750001</v>
      </c>
      <c r="CA26" s="87">
        <v>5.4337499999999999</v>
      </c>
      <c r="CB26" s="87">
        <v>18.313749999999999</v>
      </c>
      <c r="CC26" s="77">
        <f>BM26*VLOOKUP(D26,Factors!A$49:B$54,2,FALSE)</f>
        <v>31442.400000000001</v>
      </c>
      <c r="CD26" s="75"/>
      <c r="CE26" s="80"/>
      <c r="CF26" s="31"/>
    </row>
    <row r="27" spans="1:84" ht="60" x14ac:dyDescent="0.25">
      <c r="A27" s="5" t="s">
        <v>25</v>
      </c>
      <c r="B27" s="5" t="s">
        <v>4</v>
      </c>
      <c r="C27" s="1" t="s">
        <v>129</v>
      </c>
      <c r="D27" s="1" t="s">
        <v>138</v>
      </c>
      <c r="E27" s="5"/>
      <c r="F27" s="1" t="s">
        <v>479</v>
      </c>
      <c r="G27" s="52" t="s">
        <v>209</v>
      </c>
      <c r="H27" s="54">
        <v>365</v>
      </c>
      <c r="I27" s="54">
        <v>1006</v>
      </c>
      <c r="J27" s="55" t="s">
        <v>210</v>
      </c>
      <c r="K27" s="54">
        <v>968</v>
      </c>
      <c r="L27" s="55" t="s">
        <v>210</v>
      </c>
      <c r="M27" s="66">
        <v>38</v>
      </c>
      <c r="N27" s="55" t="s">
        <v>210</v>
      </c>
      <c r="O27" s="52" t="s">
        <v>287</v>
      </c>
      <c r="P27" s="55" t="s">
        <v>212</v>
      </c>
      <c r="Q27" s="54" t="s">
        <v>218</v>
      </c>
      <c r="R27" s="55" t="s">
        <v>210</v>
      </c>
      <c r="S27" s="55" t="s">
        <v>212</v>
      </c>
      <c r="T27" s="54">
        <v>132</v>
      </c>
      <c r="U27" s="55" t="s">
        <v>213</v>
      </c>
      <c r="V27" s="62">
        <v>2</v>
      </c>
      <c r="W27" s="55" t="s">
        <v>213</v>
      </c>
      <c r="X27" s="54">
        <v>26</v>
      </c>
      <c r="Y27" s="55" t="s">
        <v>213</v>
      </c>
      <c r="Z27" s="53">
        <v>1</v>
      </c>
      <c r="AA27" s="55" t="s">
        <v>213</v>
      </c>
      <c r="AB27" s="54">
        <v>26</v>
      </c>
      <c r="AC27" s="55" t="s">
        <v>213</v>
      </c>
      <c r="AD27" s="53">
        <v>1</v>
      </c>
      <c r="AE27" s="55" t="s">
        <v>213</v>
      </c>
      <c r="AF27" s="53">
        <v>0</v>
      </c>
      <c r="AG27" s="55" t="s">
        <v>213</v>
      </c>
      <c r="AH27" s="54">
        <v>0</v>
      </c>
      <c r="AI27" s="55" t="s">
        <v>213</v>
      </c>
      <c r="AJ27" s="53">
        <v>0</v>
      </c>
      <c r="AK27" s="55" t="s">
        <v>213</v>
      </c>
      <c r="AL27" s="54">
        <v>0</v>
      </c>
      <c r="AM27" s="55" t="s">
        <v>213</v>
      </c>
      <c r="AN27" s="92" t="s">
        <v>212</v>
      </c>
      <c r="AO27" s="58">
        <v>1</v>
      </c>
      <c r="AP27" s="58">
        <v>0</v>
      </c>
      <c r="AQ27" s="92" t="s">
        <v>215</v>
      </c>
      <c r="AR27" s="57" t="s">
        <v>212</v>
      </c>
      <c r="AS27" s="57" t="s">
        <v>214</v>
      </c>
      <c r="AT27" s="57" t="s">
        <v>214</v>
      </c>
      <c r="AU27" s="57" t="s">
        <v>212</v>
      </c>
      <c r="AV27" s="57" t="s">
        <v>214</v>
      </c>
      <c r="AW27" s="57" t="s">
        <v>214</v>
      </c>
      <c r="AX27" s="57" t="s">
        <v>214</v>
      </c>
      <c r="AY27" s="57" t="s">
        <v>215</v>
      </c>
      <c r="AZ27" s="92" t="s">
        <v>437</v>
      </c>
      <c r="BA27" s="57" t="s">
        <v>214</v>
      </c>
      <c r="BB27" s="57" t="s">
        <v>214</v>
      </c>
      <c r="BC27" s="57" t="s">
        <v>214</v>
      </c>
      <c r="BD27" s="57" t="s">
        <v>212</v>
      </c>
      <c r="BE27" s="57" t="s">
        <v>214</v>
      </c>
      <c r="BF27" s="57" t="s">
        <v>214</v>
      </c>
      <c r="BG27" s="57" t="s">
        <v>212</v>
      </c>
      <c r="BH27" s="57" t="s">
        <v>214</v>
      </c>
      <c r="BI27" s="92" t="s">
        <v>214</v>
      </c>
      <c r="BJ27" s="57" t="s">
        <v>212</v>
      </c>
      <c r="BK27" s="57">
        <v>50</v>
      </c>
      <c r="BL27" s="57" t="s">
        <v>216</v>
      </c>
      <c r="BM27" s="130">
        <v>800</v>
      </c>
      <c r="BN27" s="57" t="s">
        <v>216</v>
      </c>
      <c r="BO27" s="77">
        <f>BM27*VLOOKUP(D27,Factors!A$49:B$54,2,FALSE)</f>
        <v>9528</v>
      </c>
      <c r="BP27" s="57" t="s">
        <v>214</v>
      </c>
      <c r="BQ27" s="57"/>
      <c r="BR27" s="57"/>
      <c r="BS27" s="54"/>
      <c r="BT27" s="57"/>
      <c r="BU27" s="57" t="s">
        <v>214</v>
      </c>
      <c r="BV27" s="77">
        <v>5850.7855999999992</v>
      </c>
      <c r="BW27" s="77">
        <v>13200.519200000002</v>
      </c>
      <c r="BX27" s="77">
        <v>19051.304800000002</v>
      </c>
      <c r="BY27" s="77">
        <v>4394.9412499999999</v>
      </c>
      <c r="BZ27" s="77">
        <f t="shared" si="0"/>
        <v>23446.246050000002</v>
      </c>
      <c r="CA27" s="87">
        <v>0</v>
      </c>
      <c r="CB27" s="87">
        <v>0</v>
      </c>
      <c r="CC27" s="77">
        <f>BM27*VLOOKUP(D27,Factors!A$49:B$54,2,FALSE)</f>
        <v>9528</v>
      </c>
      <c r="CD27" s="60" t="s">
        <v>288</v>
      </c>
      <c r="CE27" s="93" t="s">
        <v>289</v>
      </c>
    </row>
    <row r="28" spans="1:84" ht="60" x14ac:dyDescent="0.25">
      <c r="A28" s="5" t="s">
        <v>26</v>
      </c>
      <c r="B28" s="5" t="s">
        <v>4</v>
      </c>
      <c r="C28" s="2" t="s">
        <v>131</v>
      </c>
      <c r="D28" s="1" t="s">
        <v>140</v>
      </c>
      <c r="E28" s="5" t="s">
        <v>142</v>
      </c>
      <c r="F28" s="1" t="s">
        <v>481</v>
      </c>
      <c r="G28" s="1" t="s">
        <v>217</v>
      </c>
      <c r="H28" s="66">
        <v>2461</v>
      </c>
      <c r="I28" s="66">
        <v>87580</v>
      </c>
      <c r="J28" s="1" t="s">
        <v>213</v>
      </c>
      <c r="K28" s="66">
        <v>53230</v>
      </c>
      <c r="L28" s="1" t="s">
        <v>210</v>
      </c>
      <c r="M28" s="54">
        <v>34350</v>
      </c>
      <c r="N28" s="1" t="s">
        <v>210</v>
      </c>
      <c r="O28" s="5" t="s">
        <v>211</v>
      </c>
      <c r="P28" s="1" t="s">
        <v>212</v>
      </c>
      <c r="Q28" s="66">
        <v>45108</v>
      </c>
      <c r="R28" s="1" t="s">
        <v>210</v>
      </c>
      <c r="S28" s="1" t="s">
        <v>212</v>
      </c>
      <c r="T28" s="66">
        <v>9766</v>
      </c>
      <c r="U28" s="1" t="s">
        <v>210</v>
      </c>
      <c r="V28" s="62">
        <v>687</v>
      </c>
      <c r="W28" s="1" t="s">
        <v>213</v>
      </c>
      <c r="X28" s="66">
        <v>20247</v>
      </c>
      <c r="Y28" s="1" t="s">
        <v>213</v>
      </c>
      <c r="Z28" s="74">
        <v>23</v>
      </c>
      <c r="AA28" s="1" t="s">
        <v>210</v>
      </c>
      <c r="AB28" s="66">
        <v>685</v>
      </c>
      <c r="AC28" s="1" t="s">
        <v>210</v>
      </c>
      <c r="AD28" s="74">
        <v>127</v>
      </c>
      <c r="AE28" s="1" t="s">
        <v>210</v>
      </c>
      <c r="AF28" s="74">
        <v>256</v>
      </c>
      <c r="AG28" s="1" t="s">
        <v>210</v>
      </c>
      <c r="AH28" s="66">
        <v>8750</v>
      </c>
      <c r="AI28" s="1" t="s">
        <v>210</v>
      </c>
      <c r="AJ28" s="74">
        <v>5</v>
      </c>
      <c r="AK28" s="1" t="s">
        <v>210</v>
      </c>
      <c r="AL28" s="66">
        <v>310</v>
      </c>
      <c r="AM28" s="1" t="s">
        <v>210</v>
      </c>
      <c r="AN28" s="91" t="s">
        <v>212</v>
      </c>
      <c r="AO28" s="76">
        <v>9.9499999999999993</v>
      </c>
      <c r="AP28" s="76">
        <v>4.95</v>
      </c>
      <c r="AQ28" s="75" t="s">
        <v>215</v>
      </c>
      <c r="AR28" s="75" t="s">
        <v>212</v>
      </c>
      <c r="AS28" s="75" t="s">
        <v>212</v>
      </c>
      <c r="AT28" s="75" t="s">
        <v>214</v>
      </c>
      <c r="AU28" s="75" t="s">
        <v>212</v>
      </c>
      <c r="AV28" s="75" t="s">
        <v>212</v>
      </c>
      <c r="AW28" s="75" t="s">
        <v>214</v>
      </c>
      <c r="AX28" s="75" t="s">
        <v>212</v>
      </c>
      <c r="AY28" s="75" t="s">
        <v>216</v>
      </c>
      <c r="AZ28" s="91" t="s">
        <v>211</v>
      </c>
      <c r="BA28" s="75" t="s">
        <v>212</v>
      </c>
      <c r="BB28" s="75"/>
      <c r="BC28" s="75" t="s">
        <v>212</v>
      </c>
      <c r="BD28" s="75" t="s">
        <v>212</v>
      </c>
      <c r="BE28" s="75"/>
      <c r="BF28" s="75"/>
      <c r="BG28" s="75"/>
      <c r="BH28" s="75"/>
      <c r="BI28" s="91" t="s">
        <v>214</v>
      </c>
      <c r="BJ28" s="75" t="s">
        <v>212</v>
      </c>
      <c r="BK28" s="75">
        <v>18</v>
      </c>
      <c r="BL28" s="75" t="s">
        <v>216</v>
      </c>
      <c r="BM28" s="132">
        <v>545</v>
      </c>
      <c r="BN28" s="75" t="s">
        <v>216</v>
      </c>
      <c r="BO28" s="77">
        <f>BM28*VLOOKUP(D28,Factors!A$49:B$54,2,FALSE)</f>
        <v>7515.5499999999993</v>
      </c>
      <c r="BP28" s="75" t="s">
        <v>212</v>
      </c>
      <c r="BQ28" s="75">
        <v>30</v>
      </c>
      <c r="BR28" s="75" t="s">
        <v>210</v>
      </c>
      <c r="BS28" s="79">
        <v>17.940000000000001</v>
      </c>
      <c r="BT28" s="75" t="s">
        <v>210</v>
      </c>
      <c r="BU28" s="75" t="s">
        <v>212</v>
      </c>
      <c r="BV28" s="77">
        <v>213031.783</v>
      </c>
      <c r="BW28" s="77">
        <v>948335.03399999999</v>
      </c>
      <c r="BX28" s="77">
        <v>1161366.817</v>
      </c>
      <c r="BY28" s="77">
        <v>330949.34937499999</v>
      </c>
      <c r="BZ28" s="77">
        <f t="shared" si="0"/>
        <v>1492316.166375</v>
      </c>
      <c r="CA28" s="87">
        <v>7.5684375000000017</v>
      </c>
      <c r="CB28" s="87">
        <v>25.508437500000003</v>
      </c>
      <c r="CC28" s="77">
        <f>BM28*VLOOKUP(D28,Factors!A$49:B$54,2,FALSE)</f>
        <v>7515.5499999999993</v>
      </c>
      <c r="CD28" s="75"/>
      <c r="CE28" s="125"/>
    </row>
    <row r="29" spans="1:84" ht="45" x14ac:dyDescent="0.25">
      <c r="A29" s="5" t="s">
        <v>27</v>
      </c>
      <c r="B29" s="5" t="s">
        <v>4</v>
      </c>
      <c r="C29" s="1" t="s">
        <v>129</v>
      </c>
      <c r="D29" s="1" t="s">
        <v>140</v>
      </c>
      <c r="E29" s="5"/>
      <c r="F29" s="1" t="s">
        <v>479</v>
      </c>
      <c r="G29" s="52" t="s">
        <v>217</v>
      </c>
      <c r="H29" s="54">
        <v>1932</v>
      </c>
      <c r="I29" s="54">
        <v>8146</v>
      </c>
      <c r="J29" s="55" t="s">
        <v>213</v>
      </c>
      <c r="K29" s="54">
        <v>4823</v>
      </c>
      <c r="L29" s="55" t="s">
        <v>213</v>
      </c>
      <c r="M29" s="54">
        <v>1500</v>
      </c>
      <c r="N29" s="55" t="s">
        <v>210</v>
      </c>
      <c r="O29" s="52" t="s">
        <v>219</v>
      </c>
      <c r="P29" s="55" t="s">
        <v>212</v>
      </c>
      <c r="Q29" s="54" t="s">
        <v>218</v>
      </c>
      <c r="R29" s="55" t="s">
        <v>210</v>
      </c>
      <c r="S29" s="55" t="s">
        <v>212</v>
      </c>
      <c r="T29" s="54" t="s">
        <v>218</v>
      </c>
      <c r="U29" s="55" t="s">
        <v>210</v>
      </c>
      <c r="V29" s="62">
        <v>20</v>
      </c>
      <c r="W29" s="55" t="s">
        <v>210</v>
      </c>
      <c r="X29" s="54">
        <v>500</v>
      </c>
      <c r="Y29" s="55" t="s">
        <v>210</v>
      </c>
      <c r="Z29" s="53">
        <v>0</v>
      </c>
      <c r="AA29" s="55" t="s">
        <v>213</v>
      </c>
      <c r="AB29" s="54">
        <v>0</v>
      </c>
      <c r="AC29" s="55" t="s">
        <v>213</v>
      </c>
      <c r="AD29" s="67">
        <v>10</v>
      </c>
      <c r="AE29" s="55" t="s">
        <v>210</v>
      </c>
      <c r="AF29" s="67">
        <v>25</v>
      </c>
      <c r="AG29" s="55" t="s">
        <v>210</v>
      </c>
      <c r="AH29" s="61">
        <v>375</v>
      </c>
      <c r="AI29" s="55" t="s">
        <v>210</v>
      </c>
      <c r="AJ29" s="67">
        <v>0</v>
      </c>
      <c r="AK29" s="55" t="s">
        <v>213</v>
      </c>
      <c r="AL29" s="61">
        <v>0</v>
      </c>
      <c r="AM29" s="55" t="s">
        <v>213</v>
      </c>
      <c r="AN29" s="92" t="s">
        <v>212</v>
      </c>
      <c r="AO29" s="58">
        <v>4.75</v>
      </c>
      <c r="AP29" s="58">
        <v>3</v>
      </c>
      <c r="AQ29" s="57" t="s">
        <v>215</v>
      </c>
      <c r="AR29" s="57" t="s">
        <v>212</v>
      </c>
      <c r="AS29" s="57" t="s">
        <v>212</v>
      </c>
      <c r="AT29" s="57"/>
      <c r="AU29" s="57" t="s">
        <v>214</v>
      </c>
      <c r="AV29" s="57" t="s">
        <v>214</v>
      </c>
      <c r="AW29" s="57" t="s">
        <v>214</v>
      </c>
      <c r="AX29" s="57" t="s">
        <v>214</v>
      </c>
      <c r="AY29" s="57" t="s">
        <v>215</v>
      </c>
      <c r="AZ29" s="92" t="s">
        <v>261</v>
      </c>
      <c r="BA29" s="57" t="s">
        <v>214</v>
      </c>
      <c r="BB29" s="57" t="s">
        <v>214</v>
      </c>
      <c r="BC29" s="57" t="s">
        <v>214</v>
      </c>
      <c r="BD29" s="57" t="s">
        <v>212</v>
      </c>
      <c r="BE29" s="57" t="s">
        <v>214</v>
      </c>
      <c r="BF29" s="57" t="s">
        <v>214</v>
      </c>
      <c r="BG29" s="57" t="s">
        <v>212</v>
      </c>
      <c r="BH29" s="57" t="s">
        <v>214</v>
      </c>
      <c r="BI29" s="92" t="s">
        <v>214</v>
      </c>
      <c r="BJ29" s="57" t="s">
        <v>212</v>
      </c>
      <c r="BK29" s="57">
        <v>10</v>
      </c>
      <c r="BL29" s="57" t="s">
        <v>216</v>
      </c>
      <c r="BM29" s="130">
        <v>1200</v>
      </c>
      <c r="BN29" s="57" t="s">
        <v>216</v>
      </c>
      <c r="BO29" s="77">
        <f>BM29*VLOOKUP(D29,Factors!A$49:B$54,2,FALSE)</f>
        <v>16548</v>
      </c>
      <c r="BP29" s="57" t="s">
        <v>212</v>
      </c>
      <c r="BQ29" s="57">
        <v>3</v>
      </c>
      <c r="BR29" s="57" t="s">
        <v>215</v>
      </c>
      <c r="BS29" s="54">
        <v>2</v>
      </c>
      <c r="BT29" s="57" t="s">
        <v>215</v>
      </c>
      <c r="BU29" s="57" t="s">
        <v>212</v>
      </c>
      <c r="BV29" s="77">
        <v>29264.517100000001</v>
      </c>
      <c r="BW29" s="77">
        <v>66000.825800000006</v>
      </c>
      <c r="BX29" s="77">
        <v>95265.342900000003</v>
      </c>
      <c r="BY29" s="77">
        <v>37943.036249999997</v>
      </c>
      <c r="BZ29" s="77">
        <f t="shared" si="0"/>
        <v>133208.37914999999</v>
      </c>
      <c r="CA29" s="87">
        <v>1.0665</v>
      </c>
      <c r="CB29" s="87">
        <v>3.0665</v>
      </c>
      <c r="CC29" s="77">
        <f>BM29*VLOOKUP(D29,Factors!A$49:B$54,2,FALSE)</f>
        <v>16548</v>
      </c>
      <c r="CD29" s="60" t="s">
        <v>290</v>
      </c>
      <c r="CE29" s="60"/>
    </row>
    <row r="30" spans="1:84" ht="105" x14ac:dyDescent="0.25">
      <c r="A30" s="5" t="s">
        <v>28</v>
      </c>
      <c r="B30" s="5" t="s">
        <v>4</v>
      </c>
      <c r="C30" s="2" t="s">
        <v>131</v>
      </c>
      <c r="D30" s="1" t="s">
        <v>136</v>
      </c>
      <c r="E30" s="5" t="s">
        <v>144</v>
      </c>
      <c r="F30" s="1" t="s">
        <v>480</v>
      </c>
      <c r="G30" s="1" t="s">
        <v>209</v>
      </c>
      <c r="H30" s="66">
        <v>1328</v>
      </c>
      <c r="I30" s="66">
        <v>14202</v>
      </c>
      <c r="J30" s="1" t="s">
        <v>213</v>
      </c>
      <c r="K30" s="66">
        <v>10616</v>
      </c>
      <c r="L30" s="1" t="s">
        <v>213</v>
      </c>
      <c r="M30" s="54">
        <v>3586</v>
      </c>
      <c r="N30" s="1" t="s">
        <v>210</v>
      </c>
      <c r="O30" s="5"/>
      <c r="P30" s="1" t="s">
        <v>212</v>
      </c>
      <c r="Q30" s="66">
        <v>11612</v>
      </c>
      <c r="R30" s="1" t="s">
        <v>210</v>
      </c>
      <c r="S30" s="1" t="s">
        <v>212</v>
      </c>
      <c r="T30" s="66">
        <v>5354</v>
      </c>
      <c r="U30" s="1" t="s">
        <v>213</v>
      </c>
      <c r="V30" s="62">
        <v>34</v>
      </c>
      <c r="W30" s="1"/>
      <c r="X30" s="66">
        <v>1282</v>
      </c>
      <c r="Y30" s="1"/>
      <c r="Z30" s="74"/>
      <c r="AA30" s="1"/>
      <c r="AB30" s="66"/>
      <c r="AC30" s="1"/>
      <c r="AD30" s="74">
        <v>33</v>
      </c>
      <c r="AE30" s="1"/>
      <c r="AF30" s="74"/>
      <c r="AG30" s="1"/>
      <c r="AH30" s="66"/>
      <c r="AI30" s="1"/>
      <c r="AJ30" s="74"/>
      <c r="AK30" s="1"/>
      <c r="AL30" s="66"/>
      <c r="AM30" s="1"/>
      <c r="AN30" s="91" t="s">
        <v>212</v>
      </c>
      <c r="AO30" s="76">
        <v>4.0999999999999996</v>
      </c>
      <c r="AP30" s="76">
        <v>3.5</v>
      </c>
      <c r="AQ30" s="75"/>
      <c r="AR30" s="75" t="s">
        <v>212</v>
      </c>
      <c r="AS30" s="75" t="s">
        <v>214</v>
      </c>
      <c r="AT30" s="75" t="s">
        <v>214</v>
      </c>
      <c r="AU30" s="75" t="s">
        <v>212</v>
      </c>
      <c r="AV30" s="75" t="s">
        <v>212</v>
      </c>
      <c r="AW30" s="75" t="s">
        <v>214</v>
      </c>
      <c r="AX30" s="75" t="s">
        <v>214</v>
      </c>
      <c r="AY30" s="75"/>
      <c r="AZ30" s="91" t="s">
        <v>486</v>
      </c>
      <c r="BA30" s="75" t="s">
        <v>212</v>
      </c>
      <c r="BB30" s="75"/>
      <c r="BC30" s="75"/>
      <c r="BD30" s="75" t="s">
        <v>212</v>
      </c>
      <c r="BE30" s="75" t="s">
        <v>212</v>
      </c>
      <c r="BF30" s="75"/>
      <c r="BG30" s="75"/>
      <c r="BH30" s="75"/>
      <c r="BI30" s="91" t="s">
        <v>214</v>
      </c>
      <c r="BJ30" s="75" t="s">
        <v>212</v>
      </c>
      <c r="BK30" s="75">
        <v>11</v>
      </c>
      <c r="BL30" s="75" t="s">
        <v>215</v>
      </c>
      <c r="BM30" s="132">
        <v>426</v>
      </c>
      <c r="BN30" s="75" t="s">
        <v>215</v>
      </c>
      <c r="BO30" s="77">
        <f>BM30*VLOOKUP(D30,Factors!A$49:B$54,2,FALSE)</f>
        <v>4792.5</v>
      </c>
      <c r="BP30" s="75" t="s">
        <v>212</v>
      </c>
      <c r="BQ30" s="75">
        <v>6</v>
      </c>
      <c r="BR30" s="75" t="s">
        <v>210</v>
      </c>
      <c r="BS30" s="79">
        <v>5.0199999999999996</v>
      </c>
      <c r="BT30" s="75" t="s">
        <v>210</v>
      </c>
      <c r="BU30" s="75" t="s">
        <v>212</v>
      </c>
      <c r="BV30" s="77">
        <v>65768.243199999997</v>
      </c>
      <c r="BW30" s="77">
        <v>167410.07360000003</v>
      </c>
      <c r="BX30" s="77">
        <v>233178.31680000003</v>
      </c>
      <c r="BY30" s="77">
        <v>24297.025000000001</v>
      </c>
      <c r="BZ30" s="77">
        <f t="shared" si="0"/>
        <v>257475.34180000002</v>
      </c>
      <c r="CA30" s="87">
        <v>2.5074899999999998</v>
      </c>
      <c r="CB30" s="87">
        <v>7.5274899999999993</v>
      </c>
      <c r="CC30" s="77">
        <f>BM30*VLOOKUP(D30,Factors!A$49:B$54,2,FALSE)</f>
        <v>4792.5</v>
      </c>
      <c r="CD30" s="75"/>
      <c r="CE30" s="80"/>
    </row>
    <row r="31" spans="1:84" ht="90" x14ac:dyDescent="0.25">
      <c r="A31" s="5" t="s">
        <v>29</v>
      </c>
      <c r="B31" s="5" t="s">
        <v>4</v>
      </c>
      <c r="C31" s="2" t="s">
        <v>131</v>
      </c>
      <c r="D31" s="1" t="s">
        <v>137</v>
      </c>
      <c r="E31" s="5"/>
      <c r="F31" s="1" t="s">
        <v>480</v>
      </c>
      <c r="G31" s="52" t="s">
        <v>217</v>
      </c>
      <c r="H31" s="54">
        <v>1326</v>
      </c>
      <c r="I31" s="54">
        <v>10330</v>
      </c>
      <c r="J31" s="55" t="s">
        <v>213</v>
      </c>
      <c r="K31" s="54">
        <v>8472</v>
      </c>
      <c r="L31" s="55" t="s">
        <v>213</v>
      </c>
      <c r="M31" s="54">
        <v>1858</v>
      </c>
      <c r="N31" s="55" t="s">
        <v>213</v>
      </c>
      <c r="O31" s="52" t="s">
        <v>291</v>
      </c>
      <c r="P31" s="55" t="s">
        <v>212</v>
      </c>
      <c r="Q31" s="54">
        <v>78000</v>
      </c>
      <c r="R31" s="55" t="s">
        <v>210</v>
      </c>
      <c r="S31" s="55" t="s">
        <v>212</v>
      </c>
      <c r="T31" s="54">
        <v>4305</v>
      </c>
      <c r="U31" s="55" t="s">
        <v>213</v>
      </c>
      <c r="V31" s="62">
        <v>18</v>
      </c>
      <c r="W31" s="55" t="s">
        <v>213</v>
      </c>
      <c r="X31" s="54">
        <v>395</v>
      </c>
      <c r="Y31" s="55" t="s">
        <v>213</v>
      </c>
      <c r="Z31" s="53">
        <v>8</v>
      </c>
      <c r="AA31" s="55" t="s">
        <v>213</v>
      </c>
      <c r="AB31" s="70">
        <v>258</v>
      </c>
      <c r="AC31" s="55" t="s">
        <v>210</v>
      </c>
      <c r="AD31" s="53">
        <v>9</v>
      </c>
      <c r="AE31" s="55" t="s">
        <v>213</v>
      </c>
      <c r="AF31" s="53">
        <v>22</v>
      </c>
      <c r="AG31" s="55" t="s">
        <v>213</v>
      </c>
      <c r="AH31" s="54">
        <v>600</v>
      </c>
      <c r="AI31" s="55" t="s">
        <v>210</v>
      </c>
      <c r="AJ31" s="53">
        <v>4</v>
      </c>
      <c r="AK31" s="55" t="s">
        <v>213</v>
      </c>
      <c r="AL31" s="54">
        <v>500</v>
      </c>
      <c r="AM31" s="55" t="s">
        <v>210</v>
      </c>
      <c r="AN31" s="92" t="s">
        <v>214</v>
      </c>
      <c r="AO31" s="58"/>
      <c r="AP31" s="58"/>
      <c r="AQ31" s="57"/>
      <c r="AR31" s="57" t="s">
        <v>212</v>
      </c>
      <c r="AS31" s="57" t="s">
        <v>214</v>
      </c>
      <c r="AT31" s="57" t="s">
        <v>214</v>
      </c>
      <c r="AU31" s="57" t="s">
        <v>212</v>
      </c>
      <c r="AV31" s="57" t="s">
        <v>214</v>
      </c>
      <c r="AW31" s="57" t="s">
        <v>212</v>
      </c>
      <c r="AX31" s="57" t="s">
        <v>214</v>
      </c>
      <c r="AY31" s="57" t="s">
        <v>215</v>
      </c>
      <c r="AZ31" s="92" t="s">
        <v>292</v>
      </c>
      <c r="BA31" s="57" t="s">
        <v>214</v>
      </c>
      <c r="BB31" s="57" t="s">
        <v>214</v>
      </c>
      <c r="BC31" s="57" t="s">
        <v>212</v>
      </c>
      <c r="BD31" s="57" t="s">
        <v>212</v>
      </c>
      <c r="BE31" s="57" t="s">
        <v>214</v>
      </c>
      <c r="BF31" s="57" t="s">
        <v>214</v>
      </c>
      <c r="BG31" s="57" t="s">
        <v>214</v>
      </c>
      <c r="BH31" s="57" t="s">
        <v>214</v>
      </c>
      <c r="BI31" s="92" t="s">
        <v>214</v>
      </c>
      <c r="BJ31" s="57" t="s">
        <v>212</v>
      </c>
      <c r="BK31" s="57">
        <v>52</v>
      </c>
      <c r="BL31" s="57" t="s">
        <v>215</v>
      </c>
      <c r="BM31" s="130">
        <v>2200</v>
      </c>
      <c r="BN31" s="57" t="s">
        <v>216</v>
      </c>
      <c r="BO31" s="77">
        <f>BM31*VLOOKUP(D31,Factors!A$49:B$54,2,FALSE)</f>
        <v>29964</v>
      </c>
      <c r="BP31" s="57" t="s">
        <v>212</v>
      </c>
      <c r="BQ31" s="57">
        <v>1</v>
      </c>
      <c r="BR31" s="57" t="s">
        <v>215</v>
      </c>
      <c r="BS31" s="54">
        <v>1</v>
      </c>
      <c r="BT31" s="57" t="s">
        <v>215</v>
      </c>
      <c r="BU31" s="57" t="s">
        <v>212</v>
      </c>
      <c r="BV31" s="77">
        <v>67060.963199999998</v>
      </c>
      <c r="BW31" s="77">
        <v>170700.6336</v>
      </c>
      <c r="BX31" s="77">
        <v>237761.5968</v>
      </c>
      <c r="BY31" s="77">
        <v>40321.612500000003</v>
      </c>
      <c r="BZ31" s="77">
        <f t="shared" si="0"/>
        <v>278083.20929999999</v>
      </c>
      <c r="CA31" s="87">
        <v>0.49949999999999994</v>
      </c>
      <c r="CB31" s="87">
        <v>1.4994999999999998</v>
      </c>
      <c r="CC31" s="77">
        <f>BM31*VLOOKUP(D31,Factors!A$49:B$54,2,FALSE)</f>
        <v>29964</v>
      </c>
      <c r="CD31" s="60" t="s">
        <v>293</v>
      </c>
      <c r="CE31" s="60" t="s">
        <v>438</v>
      </c>
    </row>
    <row r="32" spans="1:84" ht="300" x14ac:dyDescent="0.25">
      <c r="A32" s="5" t="s">
        <v>30</v>
      </c>
      <c r="B32" s="5" t="s">
        <v>4</v>
      </c>
      <c r="C32" s="1" t="s">
        <v>129</v>
      </c>
      <c r="D32" s="1" t="s">
        <v>139</v>
      </c>
      <c r="E32" s="5"/>
      <c r="F32" s="1" t="s">
        <v>479</v>
      </c>
      <c r="G32" s="52" t="s">
        <v>311</v>
      </c>
      <c r="H32" s="54"/>
      <c r="I32" s="54">
        <v>9004</v>
      </c>
      <c r="J32" s="55" t="s">
        <v>213</v>
      </c>
      <c r="K32" s="54">
        <v>6706</v>
      </c>
      <c r="L32" s="55" t="s">
        <v>210</v>
      </c>
      <c r="M32" s="54">
        <v>2298</v>
      </c>
      <c r="N32" s="55" t="s">
        <v>210</v>
      </c>
      <c r="O32" s="52" t="s">
        <v>392</v>
      </c>
      <c r="P32" s="55" t="s">
        <v>212</v>
      </c>
      <c r="Q32" s="54">
        <v>4985</v>
      </c>
      <c r="R32" s="55" t="s">
        <v>213</v>
      </c>
      <c r="S32" s="55" t="s">
        <v>212</v>
      </c>
      <c r="T32" s="54">
        <v>1368</v>
      </c>
      <c r="U32" s="55" t="s">
        <v>213</v>
      </c>
      <c r="V32" s="62">
        <v>0</v>
      </c>
      <c r="W32" s="55" t="s">
        <v>213</v>
      </c>
      <c r="X32" s="54">
        <v>0</v>
      </c>
      <c r="Y32" s="55" t="s">
        <v>213</v>
      </c>
      <c r="Z32" s="53">
        <v>9</v>
      </c>
      <c r="AA32" s="55" t="s">
        <v>213</v>
      </c>
      <c r="AB32" s="54">
        <v>492</v>
      </c>
      <c r="AC32" s="55" t="s">
        <v>213</v>
      </c>
      <c r="AD32" s="53">
        <v>8</v>
      </c>
      <c r="AE32" s="55" t="s">
        <v>213</v>
      </c>
      <c r="AF32" s="53">
        <v>20</v>
      </c>
      <c r="AG32" s="55" t="s">
        <v>210</v>
      </c>
      <c r="AH32" s="54">
        <v>20</v>
      </c>
      <c r="AI32" s="55" t="s">
        <v>210</v>
      </c>
      <c r="AJ32" s="53">
        <v>30</v>
      </c>
      <c r="AK32" s="55" t="s">
        <v>213</v>
      </c>
      <c r="AL32" s="54">
        <v>8984</v>
      </c>
      <c r="AM32" s="55" t="s">
        <v>210</v>
      </c>
      <c r="AN32" s="92" t="s">
        <v>214</v>
      </c>
      <c r="AO32" s="58"/>
      <c r="AP32" s="58"/>
      <c r="AQ32" s="57"/>
      <c r="AR32" s="57" t="s">
        <v>214</v>
      </c>
      <c r="AS32" s="57" t="s">
        <v>214</v>
      </c>
      <c r="AT32" s="57" t="s">
        <v>214</v>
      </c>
      <c r="AU32" s="57" t="s">
        <v>212</v>
      </c>
      <c r="AV32" s="57" t="s">
        <v>212</v>
      </c>
      <c r="AW32" s="57" t="s">
        <v>214</v>
      </c>
      <c r="AX32" s="57" t="s">
        <v>212</v>
      </c>
      <c r="AY32" s="57" t="s">
        <v>215</v>
      </c>
      <c r="AZ32" s="92" t="s">
        <v>220</v>
      </c>
      <c r="BA32" s="57" t="s">
        <v>214</v>
      </c>
      <c r="BB32" s="57" t="s">
        <v>212</v>
      </c>
      <c r="BC32" s="57" t="s">
        <v>214</v>
      </c>
      <c r="BD32" s="57" t="s">
        <v>212</v>
      </c>
      <c r="BE32" s="57" t="s">
        <v>212</v>
      </c>
      <c r="BF32" s="57" t="s">
        <v>214</v>
      </c>
      <c r="BG32" s="57" t="s">
        <v>212</v>
      </c>
      <c r="BH32" s="57" t="s">
        <v>214</v>
      </c>
      <c r="BI32" s="92" t="s">
        <v>214</v>
      </c>
      <c r="BJ32" s="57" t="s">
        <v>212</v>
      </c>
      <c r="BK32" s="57">
        <v>46</v>
      </c>
      <c r="BL32" s="57" t="s">
        <v>216</v>
      </c>
      <c r="BM32" s="130">
        <v>1118.75</v>
      </c>
      <c r="BN32" s="57" t="s">
        <v>216</v>
      </c>
      <c r="BO32" s="77">
        <f>BM32*VLOOKUP(D32,Factors!A$49:B$54,2,FALSE)</f>
        <v>17251.125</v>
      </c>
      <c r="BP32" s="57" t="s">
        <v>212</v>
      </c>
      <c r="BQ32" s="57">
        <v>4</v>
      </c>
      <c r="BR32" s="57" t="s">
        <v>215</v>
      </c>
      <c r="BS32" s="54">
        <v>2.1890000000000001</v>
      </c>
      <c r="BT32" s="57" t="s">
        <v>215</v>
      </c>
      <c r="BU32" s="57" t="s">
        <v>214</v>
      </c>
      <c r="BV32" s="77">
        <v>35584.047799999993</v>
      </c>
      <c r="BW32" s="77">
        <v>80288.926200000002</v>
      </c>
      <c r="BX32" s="77">
        <v>115872.97399999999</v>
      </c>
      <c r="BY32" s="77">
        <v>36851.797500000001</v>
      </c>
      <c r="BZ32" s="77">
        <f t="shared" si="0"/>
        <v>152724.77149999997</v>
      </c>
      <c r="CA32" s="87">
        <v>1.16728425</v>
      </c>
      <c r="CB32" s="87">
        <v>3.3562842499999999</v>
      </c>
      <c r="CC32" s="77">
        <f>BM32*VLOOKUP(D32,Factors!A$49:B$54,2,FALSE)</f>
        <v>17251.125</v>
      </c>
      <c r="CD32" s="60"/>
      <c r="CE32" s="92" t="s">
        <v>439</v>
      </c>
    </row>
    <row r="33" spans="1:85" ht="45" x14ac:dyDescent="0.25">
      <c r="A33" s="5" t="s">
        <v>31</v>
      </c>
      <c r="B33" s="5" t="s">
        <v>4</v>
      </c>
      <c r="C33" s="1" t="s">
        <v>129</v>
      </c>
      <c r="D33" s="1" t="s">
        <v>139</v>
      </c>
      <c r="E33" s="5"/>
      <c r="F33" s="1" t="s">
        <v>480</v>
      </c>
      <c r="G33" s="52" t="s">
        <v>209</v>
      </c>
      <c r="H33" s="54">
        <v>1260</v>
      </c>
      <c r="I33" s="54">
        <v>15750</v>
      </c>
      <c r="J33" s="55" t="s">
        <v>213</v>
      </c>
      <c r="K33" s="54">
        <v>9899</v>
      </c>
      <c r="L33" s="55" t="s">
        <v>213</v>
      </c>
      <c r="M33" s="54">
        <v>1801</v>
      </c>
      <c r="N33" s="55" t="s">
        <v>213</v>
      </c>
      <c r="O33" s="52" t="s">
        <v>555</v>
      </c>
      <c r="P33" s="55" t="s">
        <v>212</v>
      </c>
      <c r="Q33" s="54">
        <v>10000</v>
      </c>
      <c r="R33" s="55" t="s">
        <v>210</v>
      </c>
      <c r="S33" s="55" t="s">
        <v>212</v>
      </c>
      <c r="T33" s="61">
        <v>3316</v>
      </c>
      <c r="U33" s="55" t="s">
        <v>210</v>
      </c>
      <c r="V33" s="62">
        <v>0</v>
      </c>
      <c r="W33" s="55" t="s">
        <v>213</v>
      </c>
      <c r="X33" s="54" t="s">
        <v>211</v>
      </c>
      <c r="Y33" s="55" t="s">
        <v>213</v>
      </c>
      <c r="Z33" s="53">
        <v>0</v>
      </c>
      <c r="AA33" s="55" t="s">
        <v>213</v>
      </c>
      <c r="AB33" s="54" t="s">
        <v>211</v>
      </c>
      <c r="AC33" s="55" t="s">
        <v>213</v>
      </c>
      <c r="AD33" s="53" t="s">
        <v>211</v>
      </c>
      <c r="AE33" s="55" t="s">
        <v>213</v>
      </c>
      <c r="AF33" s="53">
        <v>10</v>
      </c>
      <c r="AG33" s="55" t="s">
        <v>210</v>
      </c>
      <c r="AH33" s="54">
        <v>1525</v>
      </c>
      <c r="AI33" s="55" t="s">
        <v>210</v>
      </c>
      <c r="AJ33" s="53">
        <v>30</v>
      </c>
      <c r="AK33" s="55" t="s">
        <v>210</v>
      </c>
      <c r="AL33" s="54">
        <v>2030</v>
      </c>
      <c r="AM33" s="55" t="s">
        <v>210</v>
      </c>
      <c r="AN33" s="92" t="s">
        <v>212</v>
      </c>
      <c r="AO33" s="58">
        <v>10.9</v>
      </c>
      <c r="AP33" s="58">
        <v>6.5</v>
      </c>
      <c r="AQ33" s="57" t="s">
        <v>215</v>
      </c>
      <c r="AR33" s="57" t="s">
        <v>212</v>
      </c>
      <c r="AS33" s="57" t="s">
        <v>212</v>
      </c>
      <c r="AT33" s="57"/>
      <c r="AU33" s="57" t="s">
        <v>212</v>
      </c>
      <c r="AV33" s="57" t="s">
        <v>214</v>
      </c>
      <c r="AW33" s="57" t="s">
        <v>212</v>
      </c>
      <c r="AX33" s="57" t="s">
        <v>214</v>
      </c>
      <c r="AY33" s="57" t="s">
        <v>215</v>
      </c>
      <c r="AZ33" s="92" t="s">
        <v>294</v>
      </c>
      <c r="BA33" s="57" t="s">
        <v>214</v>
      </c>
      <c r="BB33" s="57" t="s">
        <v>214</v>
      </c>
      <c r="BC33" s="57" t="s">
        <v>212</v>
      </c>
      <c r="BD33" s="57" t="s">
        <v>212</v>
      </c>
      <c r="BE33" s="57" t="s">
        <v>212</v>
      </c>
      <c r="BF33" s="57" t="s">
        <v>214</v>
      </c>
      <c r="BG33" s="57" t="s">
        <v>212</v>
      </c>
      <c r="BH33" s="57" t="s">
        <v>214</v>
      </c>
      <c r="BI33" s="92" t="s">
        <v>214</v>
      </c>
      <c r="BJ33" s="57" t="s">
        <v>212</v>
      </c>
      <c r="BK33" s="57">
        <v>120</v>
      </c>
      <c r="BL33" s="57" t="s">
        <v>216</v>
      </c>
      <c r="BM33" s="130">
        <v>30000</v>
      </c>
      <c r="BN33" s="57" t="s">
        <v>216</v>
      </c>
      <c r="BO33" s="77">
        <f>BM33*VLOOKUP(D33,Factors!A$49:B$54,2,FALSE)</f>
        <v>462600</v>
      </c>
      <c r="BP33" s="57" t="s">
        <v>212</v>
      </c>
      <c r="BQ33" s="57">
        <v>4</v>
      </c>
      <c r="BR33" s="57" t="s">
        <v>215</v>
      </c>
      <c r="BS33" s="54">
        <v>2</v>
      </c>
      <c r="BT33" s="57" t="s">
        <v>210</v>
      </c>
      <c r="BU33" s="57" t="s">
        <v>212</v>
      </c>
      <c r="BV33" s="77">
        <v>49174.272400000002</v>
      </c>
      <c r="BW33" s="77">
        <v>125226.30960000001</v>
      </c>
      <c r="BX33" s="77">
        <v>174400.58199999999</v>
      </c>
      <c r="BY33" s="77">
        <v>22138.3</v>
      </c>
      <c r="BZ33" s="77">
        <f t="shared" si="0"/>
        <v>196538.88199999998</v>
      </c>
      <c r="CA33" s="87">
        <v>0.99899999999999989</v>
      </c>
      <c r="CB33" s="87">
        <v>2.9989999999999997</v>
      </c>
      <c r="CC33" s="77">
        <f>BM33*VLOOKUP(D33,Factors!A$49:B$54,2,FALSE)</f>
        <v>462600</v>
      </c>
      <c r="CD33" s="60" t="s">
        <v>440</v>
      </c>
      <c r="CE33" s="60" t="s">
        <v>295</v>
      </c>
    </row>
    <row r="34" spans="1:85" ht="45" x14ac:dyDescent="0.25">
      <c r="A34" s="5" t="s">
        <v>32</v>
      </c>
      <c r="B34" s="114" t="s">
        <v>9</v>
      </c>
      <c r="C34" s="2" t="s">
        <v>129</v>
      </c>
      <c r="D34" s="1" t="s">
        <v>136</v>
      </c>
      <c r="E34" s="5"/>
      <c r="F34" s="1" t="s">
        <v>479</v>
      </c>
      <c r="G34" s="52" t="s">
        <v>217</v>
      </c>
      <c r="H34" s="54">
        <v>1450</v>
      </c>
      <c r="I34" s="54">
        <v>3830</v>
      </c>
      <c r="J34" s="55" t="s">
        <v>210</v>
      </c>
      <c r="K34" s="54">
        <v>3500</v>
      </c>
      <c r="L34" s="55" t="s">
        <v>210</v>
      </c>
      <c r="M34" s="66">
        <v>330</v>
      </c>
      <c r="N34" s="55" t="s">
        <v>210</v>
      </c>
      <c r="O34" s="52" t="s">
        <v>214</v>
      </c>
      <c r="P34" s="55" t="s">
        <v>212</v>
      </c>
      <c r="Q34" s="54">
        <v>2000</v>
      </c>
      <c r="R34" s="55" t="s">
        <v>210</v>
      </c>
      <c r="S34" s="55" t="s">
        <v>212</v>
      </c>
      <c r="T34" s="54">
        <v>300</v>
      </c>
      <c r="U34" s="55" t="s">
        <v>210</v>
      </c>
      <c r="V34" s="62">
        <v>5</v>
      </c>
      <c r="W34" s="55" t="s">
        <v>213</v>
      </c>
      <c r="X34" s="54">
        <v>75</v>
      </c>
      <c r="Y34" s="55" t="s">
        <v>213</v>
      </c>
      <c r="Z34" s="53">
        <v>3</v>
      </c>
      <c r="AA34" s="55" t="s">
        <v>213</v>
      </c>
      <c r="AB34" s="54">
        <v>60</v>
      </c>
      <c r="AC34" s="55" t="s">
        <v>210</v>
      </c>
      <c r="AD34" s="53">
        <v>3</v>
      </c>
      <c r="AE34" s="55" t="s">
        <v>213</v>
      </c>
      <c r="AF34" s="53">
        <v>5</v>
      </c>
      <c r="AG34" s="55" t="s">
        <v>213</v>
      </c>
      <c r="AH34" s="54">
        <v>75</v>
      </c>
      <c r="AI34" s="55" t="s">
        <v>210</v>
      </c>
      <c r="AJ34" s="53">
        <v>10</v>
      </c>
      <c r="AK34" s="55" t="s">
        <v>213</v>
      </c>
      <c r="AL34" s="54">
        <v>200</v>
      </c>
      <c r="AM34" s="55" t="s">
        <v>210</v>
      </c>
      <c r="AN34" s="92" t="s">
        <v>214</v>
      </c>
      <c r="AO34" s="58"/>
      <c r="AP34" s="58"/>
      <c r="AQ34" s="57"/>
      <c r="AR34" s="57" t="s">
        <v>212</v>
      </c>
      <c r="AS34" s="57" t="s">
        <v>214</v>
      </c>
      <c r="AT34" s="57" t="s">
        <v>214</v>
      </c>
      <c r="AU34" s="57" t="s">
        <v>212</v>
      </c>
      <c r="AV34" s="57" t="s">
        <v>214</v>
      </c>
      <c r="AW34" s="57" t="s">
        <v>214</v>
      </c>
      <c r="AX34" s="57" t="s">
        <v>214</v>
      </c>
      <c r="AY34" s="57" t="s">
        <v>215</v>
      </c>
      <c r="AZ34" s="92" t="s">
        <v>214</v>
      </c>
      <c r="BA34" s="57" t="s">
        <v>214</v>
      </c>
      <c r="BB34" s="57" t="s">
        <v>214</v>
      </c>
      <c r="BC34" s="57" t="s">
        <v>214</v>
      </c>
      <c r="BD34" s="57" t="s">
        <v>212</v>
      </c>
      <c r="BE34" s="57" t="s">
        <v>214</v>
      </c>
      <c r="BF34" s="57" t="s">
        <v>214</v>
      </c>
      <c r="BG34" s="57" t="s">
        <v>212</v>
      </c>
      <c r="BH34" s="57" t="s">
        <v>214</v>
      </c>
      <c r="BI34" s="92" t="s">
        <v>214</v>
      </c>
      <c r="BJ34" s="57" t="s">
        <v>212</v>
      </c>
      <c r="BK34" s="57">
        <v>30</v>
      </c>
      <c r="BL34" s="57" t="s">
        <v>215</v>
      </c>
      <c r="BM34" s="130">
        <v>1600</v>
      </c>
      <c r="BN34" s="57" t="s">
        <v>216</v>
      </c>
      <c r="BO34" s="77">
        <f>BM34*VLOOKUP(D34,Factors!A$49:B$54,2,FALSE)</f>
        <v>18000</v>
      </c>
      <c r="BP34" s="57" t="s">
        <v>212</v>
      </c>
      <c r="BQ34" s="57">
        <v>1</v>
      </c>
      <c r="BR34" s="57" t="s">
        <v>215</v>
      </c>
      <c r="BS34" s="54">
        <v>0</v>
      </c>
      <c r="BT34" s="57" t="s">
        <v>215</v>
      </c>
      <c r="BU34" s="57" t="s">
        <v>214</v>
      </c>
      <c r="BV34" s="77">
        <v>23161.599999999999</v>
      </c>
      <c r="BW34" s="77">
        <v>52236.800000000003</v>
      </c>
      <c r="BX34" s="77">
        <v>75398.399999999994</v>
      </c>
      <c r="BY34" s="77">
        <v>0</v>
      </c>
      <c r="BZ34" s="77">
        <f t="shared" si="0"/>
        <v>75398.399999999994</v>
      </c>
      <c r="CA34" s="87">
        <v>0</v>
      </c>
      <c r="CB34" s="87">
        <v>0</v>
      </c>
      <c r="CC34" s="77">
        <f>BM34*VLOOKUP(D34,Factors!A$49:B$54,2,FALSE)</f>
        <v>18000</v>
      </c>
      <c r="CD34" s="60"/>
      <c r="CE34" s="92"/>
    </row>
    <row r="35" spans="1:85" ht="30" x14ac:dyDescent="0.25">
      <c r="A35" s="5" t="s">
        <v>33</v>
      </c>
      <c r="B35" s="5" t="s">
        <v>4</v>
      </c>
      <c r="C35" s="1" t="s">
        <v>129</v>
      </c>
      <c r="D35" s="1" t="s">
        <v>138</v>
      </c>
      <c r="E35" s="5"/>
      <c r="F35" s="1" t="s">
        <v>480</v>
      </c>
      <c r="G35" s="52" t="s">
        <v>209</v>
      </c>
      <c r="H35" s="54">
        <v>1150</v>
      </c>
      <c r="I35" s="54">
        <v>22545</v>
      </c>
      <c r="J35" s="55" t="s">
        <v>213</v>
      </c>
      <c r="K35" s="54">
        <v>19454</v>
      </c>
      <c r="L35" s="55" t="s">
        <v>213</v>
      </c>
      <c r="M35" s="54">
        <v>3101</v>
      </c>
      <c r="N35" s="55" t="s">
        <v>213</v>
      </c>
      <c r="O35" s="52" t="s">
        <v>214</v>
      </c>
      <c r="P35" s="55" t="s">
        <v>212</v>
      </c>
      <c r="Q35" s="54" t="s">
        <v>218</v>
      </c>
      <c r="R35" s="55" t="s">
        <v>210</v>
      </c>
      <c r="S35" s="55" t="s">
        <v>212</v>
      </c>
      <c r="T35" s="54">
        <v>150</v>
      </c>
      <c r="U35" s="55" t="s">
        <v>210</v>
      </c>
      <c r="V35" s="62">
        <v>20</v>
      </c>
      <c r="W35" s="55" t="s">
        <v>213</v>
      </c>
      <c r="X35" s="54">
        <v>722</v>
      </c>
      <c r="Y35" s="55" t="s">
        <v>213</v>
      </c>
      <c r="Z35" s="53">
        <v>0</v>
      </c>
      <c r="AA35" s="55" t="s">
        <v>213</v>
      </c>
      <c r="AB35" s="54">
        <v>0</v>
      </c>
      <c r="AC35" s="55" t="s">
        <v>213</v>
      </c>
      <c r="AD35" s="53">
        <v>17</v>
      </c>
      <c r="AE35" s="55" t="s">
        <v>213</v>
      </c>
      <c r="AF35" s="53">
        <v>20</v>
      </c>
      <c r="AG35" s="55" t="s">
        <v>210</v>
      </c>
      <c r="AH35" s="54">
        <v>300</v>
      </c>
      <c r="AI35" s="55" t="s">
        <v>210</v>
      </c>
      <c r="AJ35" s="53">
        <v>0</v>
      </c>
      <c r="AK35" s="55" t="s">
        <v>210</v>
      </c>
      <c r="AL35" s="54">
        <v>0</v>
      </c>
      <c r="AM35" s="55" t="s">
        <v>213</v>
      </c>
      <c r="AN35" s="92" t="s">
        <v>214</v>
      </c>
      <c r="AO35" s="58"/>
      <c r="AP35" s="58"/>
      <c r="AQ35" s="57"/>
      <c r="AR35" s="57" t="s">
        <v>212</v>
      </c>
      <c r="AS35" s="57" t="s">
        <v>214</v>
      </c>
      <c r="AT35" s="57" t="s">
        <v>214</v>
      </c>
      <c r="AU35" s="57" t="s">
        <v>212</v>
      </c>
      <c r="AV35" s="57" t="s">
        <v>214</v>
      </c>
      <c r="AW35" s="57" t="s">
        <v>214</v>
      </c>
      <c r="AX35" s="57" t="s">
        <v>212</v>
      </c>
      <c r="AY35" s="57" t="s">
        <v>216</v>
      </c>
      <c r="AZ35" s="92" t="s">
        <v>286</v>
      </c>
      <c r="BA35" s="57" t="s">
        <v>214</v>
      </c>
      <c r="BB35" s="57" t="s">
        <v>212</v>
      </c>
      <c r="BC35" s="57" t="s">
        <v>214</v>
      </c>
      <c r="BD35" s="57" t="s">
        <v>214</v>
      </c>
      <c r="BE35" s="57" t="s">
        <v>214</v>
      </c>
      <c r="BF35" s="57" t="s">
        <v>212</v>
      </c>
      <c r="BG35" s="57" t="s">
        <v>214</v>
      </c>
      <c r="BH35" s="57" t="s">
        <v>214</v>
      </c>
      <c r="BI35" s="92" t="s">
        <v>214</v>
      </c>
      <c r="BJ35" s="57" t="s">
        <v>212</v>
      </c>
      <c r="BK35" s="57">
        <v>30</v>
      </c>
      <c r="BL35" s="57" t="s">
        <v>216</v>
      </c>
      <c r="BM35" s="130">
        <v>1000</v>
      </c>
      <c r="BN35" s="57" t="s">
        <v>216</v>
      </c>
      <c r="BO35" s="77">
        <f>BM35*VLOOKUP(D35,Factors!A$49:B$54,2,FALSE)</f>
        <v>11910</v>
      </c>
      <c r="BP35" s="57" t="s">
        <v>212</v>
      </c>
      <c r="BQ35" s="57">
        <v>2</v>
      </c>
      <c r="BR35" s="57" t="s">
        <v>210</v>
      </c>
      <c r="BS35" s="54">
        <v>0.7</v>
      </c>
      <c r="BT35" s="57" t="s">
        <v>210</v>
      </c>
      <c r="BU35" s="57" t="s">
        <v>214</v>
      </c>
      <c r="BV35" s="77">
        <v>110078.51359999999</v>
      </c>
      <c r="BW35" s="77">
        <v>280308.79520000005</v>
      </c>
      <c r="BX35" s="77">
        <v>390387.30880000006</v>
      </c>
      <c r="BY35" s="77">
        <v>32767.412499999999</v>
      </c>
      <c r="BZ35" s="77">
        <f t="shared" ref="BZ35:BZ66" si="1">SUM(BX35:BY35)</f>
        <v>423154.72130000003</v>
      </c>
      <c r="CA35" s="87">
        <v>0.34964999999999991</v>
      </c>
      <c r="CB35" s="87">
        <v>1.0496499999999997</v>
      </c>
      <c r="CC35" s="77">
        <f>BM35*VLOOKUP(D35,Factors!A$49:B$54,2,FALSE)</f>
        <v>11910</v>
      </c>
      <c r="CD35" s="60"/>
      <c r="CE35" s="92" t="s">
        <v>543</v>
      </c>
    </row>
    <row r="36" spans="1:85" ht="45" x14ac:dyDescent="0.25">
      <c r="A36" s="163" t="s">
        <v>153</v>
      </c>
      <c r="B36" s="163" t="s">
        <v>155</v>
      </c>
      <c r="C36" s="164" t="s">
        <v>129</v>
      </c>
      <c r="D36" s="164" t="s">
        <v>137</v>
      </c>
      <c r="E36" s="163"/>
      <c r="F36" s="164"/>
      <c r="G36" s="165"/>
      <c r="H36" s="167"/>
      <c r="I36" s="167"/>
      <c r="J36" s="181"/>
      <c r="K36" s="167"/>
      <c r="L36" s="181"/>
      <c r="M36" s="167"/>
      <c r="N36" s="181"/>
      <c r="O36" s="165"/>
      <c r="P36" s="181"/>
      <c r="Q36" s="167"/>
      <c r="R36" s="181"/>
      <c r="S36" s="181"/>
      <c r="T36" s="167"/>
      <c r="U36" s="181"/>
      <c r="V36" s="168"/>
      <c r="W36" s="181"/>
      <c r="X36" s="167"/>
      <c r="Y36" s="181"/>
      <c r="Z36" s="182"/>
      <c r="AA36" s="181"/>
      <c r="AB36" s="167"/>
      <c r="AC36" s="181"/>
      <c r="AD36" s="182"/>
      <c r="AE36" s="181"/>
      <c r="AF36" s="182"/>
      <c r="AG36" s="181"/>
      <c r="AH36" s="167"/>
      <c r="AI36" s="181"/>
      <c r="AJ36" s="182"/>
      <c r="AK36" s="181"/>
      <c r="AL36" s="167"/>
      <c r="AM36" s="181"/>
      <c r="AN36" s="185"/>
      <c r="AO36" s="184"/>
      <c r="AP36" s="184"/>
      <c r="AQ36" s="183"/>
      <c r="AR36" s="183"/>
      <c r="AS36" s="183"/>
      <c r="AT36" s="183"/>
      <c r="AU36" s="183"/>
      <c r="AV36" s="183"/>
      <c r="AW36" s="183"/>
      <c r="AX36" s="183"/>
      <c r="AY36" s="183"/>
      <c r="AZ36" s="185"/>
      <c r="BA36" s="183"/>
      <c r="BB36" s="183"/>
      <c r="BC36" s="183"/>
      <c r="BD36" s="183"/>
      <c r="BE36" s="183"/>
      <c r="BF36" s="183"/>
      <c r="BG36" s="183"/>
      <c r="BH36" s="183"/>
      <c r="BI36" s="185"/>
      <c r="BJ36" s="183"/>
      <c r="BK36" s="183"/>
      <c r="BL36" s="183"/>
      <c r="BM36" s="186"/>
      <c r="BN36" s="183"/>
      <c r="BO36" s="175">
        <f>BM36*VLOOKUP(D36,Factors!A$49:B$54,2,FALSE)</f>
        <v>0</v>
      </c>
      <c r="BP36" s="183"/>
      <c r="BQ36" s="183"/>
      <c r="BR36" s="183"/>
      <c r="BS36" s="167"/>
      <c r="BT36" s="183"/>
      <c r="BU36" s="183"/>
      <c r="BV36" s="175"/>
      <c r="BW36" s="175"/>
      <c r="BX36" s="175">
        <v>0</v>
      </c>
      <c r="BY36" s="175">
        <v>0</v>
      </c>
      <c r="BZ36" s="175">
        <f t="shared" si="1"/>
        <v>0</v>
      </c>
      <c r="CA36" s="177"/>
      <c r="CB36" s="177">
        <v>0</v>
      </c>
      <c r="CC36" s="172">
        <f>BM36*VLOOKUP(D36,Factors!A$49:B$54,2,FALSE)</f>
        <v>0</v>
      </c>
      <c r="CD36" s="179"/>
      <c r="CE36" s="185"/>
    </row>
    <row r="37" spans="1:85" ht="30" x14ac:dyDescent="0.25">
      <c r="A37" s="5" t="s">
        <v>34</v>
      </c>
      <c r="B37" s="5" t="s">
        <v>4</v>
      </c>
      <c r="C37" s="1" t="s">
        <v>129</v>
      </c>
      <c r="D37" s="1" t="s">
        <v>140</v>
      </c>
      <c r="E37" s="5"/>
      <c r="F37" s="1" t="s">
        <v>480</v>
      </c>
      <c r="G37" s="52" t="s">
        <v>217</v>
      </c>
      <c r="H37" s="54">
        <v>2366</v>
      </c>
      <c r="I37" s="54">
        <v>25000</v>
      </c>
      <c r="J37" s="55" t="s">
        <v>210</v>
      </c>
      <c r="K37" s="54">
        <v>15000</v>
      </c>
      <c r="L37" s="55" t="s">
        <v>210</v>
      </c>
      <c r="M37" s="66">
        <v>3000</v>
      </c>
      <c r="N37" s="55" t="s">
        <v>210</v>
      </c>
      <c r="O37" s="52" t="s">
        <v>211</v>
      </c>
      <c r="P37" s="55" t="s">
        <v>212</v>
      </c>
      <c r="Q37" s="54">
        <v>40000</v>
      </c>
      <c r="R37" s="55" t="s">
        <v>210</v>
      </c>
      <c r="S37" s="55" t="s">
        <v>212</v>
      </c>
      <c r="T37" s="54">
        <v>9473</v>
      </c>
      <c r="U37" s="55" t="s">
        <v>213</v>
      </c>
      <c r="V37" s="62">
        <v>12</v>
      </c>
      <c r="W37" s="55" t="s">
        <v>210</v>
      </c>
      <c r="X37" s="54">
        <v>250</v>
      </c>
      <c r="Y37" s="55" t="s">
        <v>210</v>
      </c>
      <c r="Z37" s="53">
        <v>0</v>
      </c>
      <c r="AA37" s="55" t="s">
        <v>210</v>
      </c>
      <c r="AB37" s="54" t="s">
        <v>211</v>
      </c>
      <c r="AC37" s="55" t="s">
        <v>210</v>
      </c>
      <c r="AD37" s="53">
        <v>6</v>
      </c>
      <c r="AE37" s="55" t="s">
        <v>210</v>
      </c>
      <c r="AF37" s="53">
        <v>10</v>
      </c>
      <c r="AG37" s="55" t="s">
        <v>210</v>
      </c>
      <c r="AH37" s="54">
        <v>250</v>
      </c>
      <c r="AI37" s="55" t="s">
        <v>210</v>
      </c>
      <c r="AJ37" s="53">
        <v>0</v>
      </c>
      <c r="AK37" s="55" t="s">
        <v>210</v>
      </c>
      <c r="AL37" s="54" t="s">
        <v>211</v>
      </c>
      <c r="AM37" s="55" t="s">
        <v>210</v>
      </c>
      <c r="AN37" s="92" t="s">
        <v>212</v>
      </c>
      <c r="AO37" s="58">
        <v>7</v>
      </c>
      <c r="AP37" s="58">
        <v>4</v>
      </c>
      <c r="AQ37" s="57" t="s">
        <v>215</v>
      </c>
      <c r="AR37" s="57" t="s">
        <v>212</v>
      </c>
      <c r="AS37" s="57" t="s">
        <v>214</v>
      </c>
      <c r="AT37" s="57" t="s">
        <v>212</v>
      </c>
      <c r="AU37" s="57" t="s">
        <v>212</v>
      </c>
      <c r="AV37" s="57" t="s">
        <v>214</v>
      </c>
      <c r="AW37" s="57" t="s">
        <v>214</v>
      </c>
      <c r="AX37" s="57" t="s">
        <v>214</v>
      </c>
      <c r="AY37" s="57" t="s">
        <v>215</v>
      </c>
      <c r="AZ37" s="92" t="s">
        <v>211</v>
      </c>
      <c r="BA37" s="57" t="s">
        <v>214</v>
      </c>
      <c r="BB37" s="57" t="s">
        <v>214</v>
      </c>
      <c r="BC37" s="57" t="s">
        <v>214</v>
      </c>
      <c r="BD37" s="57" t="s">
        <v>214</v>
      </c>
      <c r="BE37" s="57" t="s">
        <v>214</v>
      </c>
      <c r="BF37" s="57" t="s">
        <v>214</v>
      </c>
      <c r="BG37" s="57" t="s">
        <v>214</v>
      </c>
      <c r="BH37" s="57" t="s">
        <v>214</v>
      </c>
      <c r="BI37" s="92" t="s">
        <v>214</v>
      </c>
      <c r="BJ37" s="57" t="s">
        <v>212</v>
      </c>
      <c r="BK37" s="57">
        <v>60</v>
      </c>
      <c r="BL37" s="57" t="s">
        <v>216</v>
      </c>
      <c r="BM37" s="130" t="s">
        <v>218</v>
      </c>
      <c r="BN37" s="57" t="s">
        <v>215</v>
      </c>
      <c r="BO37" s="77"/>
      <c r="BP37" s="57" t="s">
        <v>212</v>
      </c>
      <c r="BQ37" s="57">
        <v>10</v>
      </c>
      <c r="BR37" s="57" t="s">
        <v>215</v>
      </c>
      <c r="BS37" s="54">
        <v>6.1</v>
      </c>
      <c r="BT37" s="57" t="s">
        <v>215</v>
      </c>
      <c r="BU37" s="57" t="s">
        <v>218</v>
      </c>
      <c r="BV37" s="77">
        <v>85206</v>
      </c>
      <c r="BW37" s="77">
        <v>216888</v>
      </c>
      <c r="BX37" s="77">
        <v>302094</v>
      </c>
      <c r="BY37" s="77">
        <v>0</v>
      </c>
      <c r="BZ37" s="77">
        <f t="shared" si="1"/>
        <v>302094</v>
      </c>
      <c r="CA37" s="87">
        <v>3.0469499999999994</v>
      </c>
      <c r="CB37" s="87">
        <v>9.1469499999999986</v>
      </c>
      <c r="CC37" s="77">
        <v>0</v>
      </c>
      <c r="CD37" s="60"/>
      <c r="CE37" s="68"/>
    </row>
    <row r="38" spans="1:85" ht="105" x14ac:dyDescent="0.25">
      <c r="A38" s="5" t="s">
        <v>35</v>
      </c>
      <c r="B38" s="5" t="s">
        <v>4</v>
      </c>
      <c r="C38" s="2" t="s">
        <v>131</v>
      </c>
      <c r="D38" s="1" t="s">
        <v>136</v>
      </c>
      <c r="E38" s="5" t="s">
        <v>144</v>
      </c>
      <c r="F38" s="1" t="s">
        <v>480</v>
      </c>
      <c r="G38" s="1" t="s">
        <v>209</v>
      </c>
      <c r="H38" s="66">
        <v>1116</v>
      </c>
      <c r="I38" s="66">
        <v>11089</v>
      </c>
      <c r="J38" s="1" t="s">
        <v>213</v>
      </c>
      <c r="K38" s="66">
        <v>8460</v>
      </c>
      <c r="L38" s="1" t="s">
        <v>213</v>
      </c>
      <c r="M38" s="54">
        <v>2629</v>
      </c>
      <c r="N38" s="1" t="s">
        <v>210</v>
      </c>
      <c r="O38" s="5"/>
      <c r="P38" s="1" t="s">
        <v>212</v>
      </c>
      <c r="Q38" s="66">
        <v>9067</v>
      </c>
      <c r="R38" s="1" t="s">
        <v>210</v>
      </c>
      <c r="S38" s="1" t="s">
        <v>212</v>
      </c>
      <c r="T38" s="66">
        <v>1703</v>
      </c>
      <c r="U38" s="1" t="s">
        <v>213</v>
      </c>
      <c r="V38" s="62">
        <v>14</v>
      </c>
      <c r="W38" s="1"/>
      <c r="X38" s="66">
        <v>558</v>
      </c>
      <c r="Y38" s="1"/>
      <c r="Z38" s="74"/>
      <c r="AA38" s="1"/>
      <c r="AB38" s="66"/>
      <c r="AC38" s="1"/>
      <c r="AD38" s="74">
        <v>10</v>
      </c>
      <c r="AE38" s="1"/>
      <c r="AF38" s="74"/>
      <c r="AG38" s="1"/>
      <c r="AH38" s="66"/>
      <c r="AI38" s="1"/>
      <c r="AJ38" s="74"/>
      <c r="AK38" s="1"/>
      <c r="AL38" s="66"/>
      <c r="AM38" s="1"/>
      <c r="AN38" s="91" t="s">
        <v>212</v>
      </c>
      <c r="AO38" s="76">
        <v>5.4</v>
      </c>
      <c r="AP38" s="76">
        <v>4.5999999999999996</v>
      </c>
      <c r="AQ38" s="75"/>
      <c r="AR38" s="75" t="s">
        <v>212</v>
      </c>
      <c r="AS38" s="75" t="s">
        <v>214</v>
      </c>
      <c r="AT38" s="75" t="s">
        <v>214</v>
      </c>
      <c r="AU38" s="75" t="s">
        <v>212</v>
      </c>
      <c r="AV38" s="75" t="s">
        <v>212</v>
      </c>
      <c r="AW38" s="75" t="s">
        <v>214</v>
      </c>
      <c r="AX38" s="75" t="s">
        <v>214</v>
      </c>
      <c r="AY38" s="75"/>
      <c r="AZ38" s="91" t="s">
        <v>486</v>
      </c>
      <c r="BA38" s="75" t="s">
        <v>212</v>
      </c>
      <c r="BB38" s="75"/>
      <c r="BC38" s="75"/>
      <c r="BD38" s="75" t="s">
        <v>212</v>
      </c>
      <c r="BE38" s="75"/>
      <c r="BF38" s="75"/>
      <c r="BG38" s="75"/>
      <c r="BH38" s="75"/>
      <c r="BI38" s="91" t="s">
        <v>214</v>
      </c>
      <c r="BJ38" s="75" t="s">
        <v>212</v>
      </c>
      <c r="BK38" s="75">
        <v>5</v>
      </c>
      <c r="BL38" s="75" t="s">
        <v>216</v>
      </c>
      <c r="BM38" s="132">
        <v>522</v>
      </c>
      <c r="BN38" s="75" t="s">
        <v>216</v>
      </c>
      <c r="BO38" s="77">
        <f>BM38*VLOOKUP(D38,Factors!A$49:B$54,2,FALSE)</f>
        <v>5872.5</v>
      </c>
      <c r="BP38" s="75" t="s">
        <v>212</v>
      </c>
      <c r="BQ38" s="75">
        <v>3</v>
      </c>
      <c r="BR38" s="75" t="s">
        <v>210</v>
      </c>
      <c r="BS38" s="79">
        <v>2.77</v>
      </c>
      <c r="BT38" s="75" t="s">
        <v>210</v>
      </c>
      <c r="BU38" s="75" t="s">
        <v>212</v>
      </c>
      <c r="BV38" s="77">
        <v>52411.392</v>
      </c>
      <c r="BW38" s="77">
        <v>133410.81600000002</v>
      </c>
      <c r="BX38" s="77">
        <v>185822.20800000001</v>
      </c>
      <c r="BY38" s="77">
        <v>7575.6</v>
      </c>
      <c r="BZ38" s="77">
        <f t="shared" si="1"/>
        <v>193397.80800000002</v>
      </c>
      <c r="CA38" s="87">
        <v>1.383615</v>
      </c>
      <c r="CB38" s="87">
        <v>4.1536150000000003</v>
      </c>
      <c r="CC38" s="77">
        <f>BM38*VLOOKUP(D38,Factors!A$49:B$54,2,FALSE)</f>
        <v>5872.5</v>
      </c>
      <c r="CD38" s="75"/>
      <c r="CE38" s="80"/>
    </row>
    <row r="39" spans="1:85" ht="75" x14ac:dyDescent="0.25">
      <c r="A39" s="5" t="s">
        <v>157</v>
      </c>
      <c r="B39" s="5" t="s">
        <v>155</v>
      </c>
      <c r="C39" s="1" t="s">
        <v>129</v>
      </c>
      <c r="D39" s="1" t="s">
        <v>139</v>
      </c>
      <c r="E39" s="5"/>
      <c r="F39" s="1" t="s">
        <v>479</v>
      </c>
      <c r="G39" s="52" t="s">
        <v>217</v>
      </c>
      <c r="H39" s="54">
        <v>1120</v>
      </c>
      <c r="I39" s="54">
        <v>2976</v>
      </c>
      <c r="J39" s="55" t="s">
        <v>213</v>
      </c>
      <c r="K39" s="54">
        <v>1842</v>
      </c>
      <c r="L39" s="55" t="s">
        <v>213</v>
      </c>
      <c r="M39" s="54">
        <v>940</v>
      </c>
      <c r="N39" s="55" t="s">
        <v>213</v>
      </c>
      <c r="O39" s="52" t="s">
        <v>214</v>
      </c>
      <c r="P39" s="55" t="s">
        <v>212</v>
      </c>
      <c r="Q39" s="54">
        <v>3718</v>
      </c>
      <c r="R39" s="55" t="s">
        <v>213</v>
      </c>
      <c r="S39" s="55" t="s">
        <v>212</v>
      </c>
      <c r="T39" s="54">
        <v>1722</v>
      </c>
      <c r="U39" s="55" t="s">
        <v>210</v>
      </c>
      <c r="V39" s="62">
        <v>8</v>
      </c>
      <c r="W39" s="55" t="s">
        <v>213</v>
      </c>
      <c r="X39" s="54">
        <v>224</v>
      </c>
      <c r="Y39" s="55" t="s">
        <v>213</v>
      </c>
      <c r="Z39" s="53">
        <v>2</v>
      </c>
      <c r="AA39" s="55" t="s">
        <v>213</v>
      </c>
      <c r="AB39" s="54">
        <v>60</v>
      </c>
      <c r="AC39" s="55" t="s">
        <v>213</v>
      </c>
      <c r="AD39" s="53">
        <v>5</v>
      </c>
      <c r="AE39" s="55" t="s">
        <v>213</v>
      </c>
      <c r="AF39" s="53">
        <v>13</v>
      </c>
      <c r="AG39" s="55" t="s">
        <v>213</v>
      </c>
      <c r="AH39" s="54">
        <v>405</v>
      </c>
      <c r="AI39" s="55" t="s">
        <v>213</v>
      </c>
      <c r="AJ39" s="53">
        <v>7</v>
      </c>
      <c r="AK39" s="55" t="s">
        <v>213</v>
      </c>
      <c r="AL39" s="54">
        <v>547</v>
      </c>
      <c r="AM39" s="55" t="s">
        <v>213</v>
      </c>
      <c r="AN39" s="92" t="s">
        <v>214</v>
      </c>
      <c r="AO39" s="58"/>
      <c r="AP39" s="58"/>
      <c r="AQ39" s="57"/>
      <c r="AR39" s="57" t="s">
        <v>212</v>
      </c>
      <c r="AS39" s="57" t="s">
        <v>214</v>
      </c>
      <c r="AT39" s="57" t="s">
        <v>214</v>
      </c>
      <c r="AU39" s="57" t="s">
        <v>214</v>
      </c>
      <c r="AV39" s="57" t="s">
        <v>212</v>
      </c>
      <c r="AW39" s="57" t="s">
        <v>212</v>
      </c>
      <c r="AX39" s="57" t="s">
        <v>214</v>
      </c>
      <c r="AY39" s="57" t="s">
        <v>215</v>
      </c>
      <c r="AZ39" s="92" t="s">
        <v>214</v>
      </c>
      <c r="BA39" s="57" t="s">
        <v>214</v>
      </c>
      <c r="BB39" s="57" t="s">
        <v>214</v>
      </c>
      <c r="BC39" s="57" t="s">
        <v>214</v>
      </c>
      <c r="BD39" s="57" t="s">
        <v>214</v>
      </c>
      <c r="BE39" s="57" t="s">
        <v>214</v>
      </c>
      <c r="BF39" s="57" t="s">
        <v>214</v>
      </c>
      <c r="BG39" s="57" t="s">
        <v>214</v>
      </c>
      <c r="BH39" s="57" t="s">
        <v>211</v>
      </c>
      <c r="BI39" s="92" t="s">
        <v>214</v>
      </c>
      <c r="BJ39" s="57" t="s">
        <v>212</v>
      </c>
      <c r="BK39" s="57">
        <v>36</v>
      </c>
      <c r="BL39" s="57" t="s">
        <v>215</v>
      </c>
      <c r="BM39" s="130">
        <v>5400</v>
      </c>
      <c r="BN39" s="57" t="s">
        <v>216</v>
      </c>
      <c r="BO39" s="77">
        <f>BM39*VLOOKUP(D39,Factors!A$49:B$54,2,FALSE)</f>
        <v>83268</v>
      </c>
      <c r="BP39" s="57" t="s">
        <v>214</v>
      </c>
      <c r="BQ39" s="57"/>
      <c r="BR39" s="57"/>
      <c r="BS39" s="54"/>
      <c r="BT39" s="57"/>
      <c r="BU39" s="57" t="s">
        <v>212</v>
      </c>
      <c r="BV39" s="77">
        <v>9774.2045999999973</v>
      </c>
      <c r="BW39" s="77">
        <v>22053.713400000001</v>
      </c>
      <c r="BX39" s="77">
        <v>31827.917999999998</v>
      </c>
      <c r="BY39" s="77">
        <v>6518.75</v>
      </c>
      <c r="BZ39" s="77">
        <f t="shared" si="1"/>
        <v>38346.667999999998</v>
      </c>
      <c r="CA39" s="87">
        <v>0</v>
      </c>
      <c r="CB39" s="87">
        <v>0</v>
      </c>
      <c r="CC39" s="77">
        <f>BM39*VLOOKUP(D39,Factors!A$49:B$54,2,FALSE)</f>
        <v>83268</v>
      </c>
      <c r="CD39" s="60" t="s">
        <v>296</v>
      </c>
      <c r="CE39" s="93" t="s">
        <v>297</v>
      </c>
      <c r="CF39" s="31"/>
      <c r="CG39" s="31"/>
    </row>
    <row r="40" spans="1:85" ht="120" x14ac:dyDescent="0.25">
      <c r="A40" s="5" t="s">
        <v>36</v>
      </c>
      <c r="B40" s="5" t="s">
        <v>4</v>
      </c>
      <c r="C40" s="1" t="s">
        <v>129</v>
      </c>
      <c r="D40" s="1" t="s">
        <v>137</v>
      </c>
      <c r="E40" s="5"/>
      <c r="F40" s="1" t="s">
        <v>480</v>
      </c>
      <c r="G40" s="52" t="s">
        <v>217</v>
      </c>
      <c r="H40" s="54">
        <v>1852</v>
      </c>
      <c r="I40" s="54">
        <v>10701</v>
      </c>
      <c r="J40" s="55" t="s">
        <v>213</v>
      </c>
      <c r="K40" s="54">
        <v>6795</v>
      </c>
      <c r="L40" s="55" t="s">
        <v>213</v>
      </c>
      <c r="M40" s="54">
        <v>3647</v>
      </c>
      <c r="N40" s="55" t="s">
        <v>213</v>
      </c>
      <c r="O40" s="52" t="s">
        <v>298</v>
      </c>
      <c r="P40" s="55" t="s">
        <v>212</v>
      </c>
      <c r="Q40" s="54"/>
      <c r="R40" s="55"/>
      <c r="S40" s="55" t="s">
        <v>212</v>
      </c>
      <c r="T40" s="54">
        <v>3600</v>
      </c>
      <c r="U40" s="55" t="s">
        <v>210</v>
      </c>
      <c r="V40" s="62">
        <v>52</v>
      </c>
      <c r="W40" s="55" t="s">
        <v>213</v>
      </c>
      <c r="X40" s="54">
        <v>2433</v>
      </c>
      <c r="Y40" s="55" t="s">
        <v>213</v>
      </c>
      <c r="Z40" s="53">
        <v>6</v>
      </c>
      <c r="AA40" s="55" t="s">
        <v>210</v>
      </c>
      <c r="AB40" s="70" t="s">
        <v>218</v>
      </c>
      <c r="AC40" s="55"/>
      <c r="AD40" s="53">
        <v>43</v>
      </c>
      <c r="AE40" s="55" t="s">
        <v>213</v>
      </c>
      <c r="AF40" s="53">
        <v>2</v>
      </c>
      <c r="AG40" s="55" t="s">
        <v>210</v>
      </c>
      <c r="AH40" s="54" t="s">
        <v>218</v>
      </c>
      <c r="AI40" s="55"/>
      <c r="AJ40" s="53">
        <v>3</v>
      </c>
      <c r="AK40" s="55" t="s">
        <v>210</v>
      </c>
      <c r="AL40" s="54" t="s">
        <v>218</v>
      </c>
      <c r="AM40" s="55"/>
      <c r="AN40" s="92" t="s">
        <v>212</v>
      </c>
      <c r="AO40" s="58">
        <v>4.5</v>
      </c>
      <c r="AP40" s="58">
        <v>1</v>
      </c>
      <c r="AQ40" s="57" t="s">
        <v>215</v>
      </c>
      <c r="AR40" s="57" t="s">
        <v>212</v>
      </c>
      <c r="AS40" s="57" t="s">
        <v>214</v>
      </c>
      <c r="AT40" s="57" t="s">
        <v>214</v>
      </c>
      <c r="AU40" s="57" t="s">
        <v>212</v>
      </c>
      <c r="AV40" s="57" t="s">
        <v>212</v>
      </c>
      <c r="AW40" s="57" t="s">
        <v>214</v>
      </c>
      <c r="AX40" s="57" t="s">
        <v>212</v>
      </c>
      <c r="AY40" s="57" t="s">
        <v>215</v>
      </c>
      <c r="AZ40" s="92" t="s">
        <v>299</v>
      </c>
      <c r="BA40" s="57" t="s">
        <v>214</v>
      </c>
      <c r="BB40" s="57" t="s">
        <v>212</v>
      </c>
      <c r="BC40" s="57" t="s">
        <v>212</v>
      </c>
      <c r="BD40" s="57" t="s">
        <v>212</v>
      </c>
      <c r="BE40" s="57" t="s">
        <v>212</v>
      </c>
      <c r="BF40" s="57" t="s">
        <v>212</v>
      </c>
      <c r="BG40" s="57" t="s">
        <v>212</v>
      </c>
      <c r="BH40" s="57" t="s">
        <v>214</v>
      </c>
      <c r="BI40" s="92" t="s">
        <v>441</v>
      </c>
      <c r="BJ40" s="57" t="s">
        <v>212</v>
      </c>
      <c r="BK40" s="57">
        <v>53</v>
      </c>
      <c r="BL40" s="57" t="s">
        <v>215</v>
      </c>
      <c r="BM40" s="130">
        <v>2903</v>
      </c>
      <c r="BN40" s="57" t="s">
        <v>215</v>
      </c>
      <c r="BO40" s="77">
        <f>BM40*VLOOKUP(D40,Factors!A$49:B$54,2,FALSE)</f>
        <v>39538.86</v>
      </c>
      <c r="BP40" s="57" t="s">
        <v>212</v>
      </c>
      <c r="BQ40" s="57">
        <v>9</v>
      </c>
      <c r="BR40" s="57" t="s">
        <v>215</v>
      </c>
      <c r="BS40" s="54">
        <v>3.6</v>
      </c>
      <c r="BT40" s="57" t="s">
        <v>215</v>
      </c>
      <c r="BU40" s="57" t="s">
        <v>214</v>
      </c>
      <c r="BV40" s="77">
        <v>53786.502</v>
      </c>
      <c r="BW40" s="77">
        <v>136911.09599999999</v>
      </c>
      <c r="BX40" s="77">
        <v>190697.598</v>
      </c>
      <c r="BY40" s="77">
        <v>197253.16250000001</v>
      </c>
      <c r="BZ40" s="77">
        <f t="shared" si="1"/>
        <v>387950.76049999997</v>
      </c>
      <c r="CA40" s="87">
        <v>1.7981999999999998</v>
      </c>
      <c r="CB40" s="87">
        <v>5.3982000000000001</v>
      </c>
      <c r="CC40" s="77">
        <f>BM40*VLOOKUP(D40,Factors!A$49:B$54,2,FALSE)</f>
        <v>39538.86</v>
      </c>
      <c r="CD40" s="60" t="s">
        <v>300</v>
      </c>
      <c r="CE40" s="93"/>
    </row>
    <row r="41" spans="1:85" ht="45" x14ac:dyDescent="0.25">
      <c r="A41" s="5" t="s">
        <v>37</v>
      </c>
      <c r="B41" s="114" t="s">
        <v>9</v>
      </c>
      <c r="C41" s="2" t="s">
        <v>131</v>
      </c>
      <c r="D41" s="1" t="s">
        <v>140</v>
      </c>
      <c r="E41" s="5" t="s">
        <v>37</v>
      </c>
      <c r="F41" s="1" t="s">
        <v>482</v>
      </c>
      <c r="G41" s="1" t="s">
        <v>217</v>
      </c>
      <c r="H41" s="66">
        <v>1568</v>
      </c>
      <c r="I41" s="96">
        <v>15518</v>
      </c>
      <c r="J41" s="1" t="s">
        <v>213</v>
      </c>
      <c r="K41" s="66">
        <v>11655</v>
      </c>
      <c r="L41" s="1" t="s">
        <v>213</v>
      </c>
      <c r="M41" s="54">
        <v>3863</v>
      </c>
      <c r="N41" s="1" t="s">
        <v>213</v>
      </c>
      <c r="O41" s="5"/>
      <c r="P41" s="1" t="s">
        <v>212</v>
      </c>
      <c r="Q41" s="66">
        <v>7832</v>
      </c>
      <c r="R41" s="1" t="s">
        <v>213</v>
      </c>
      <c r="S41" s="1" t="s">
        <v>212</v>
      </c>
      <c r="T41" s="66">
        <v>2700</v>
      </c>
      <c r="U41" s="1" t="s">
        <v>213</v>
      </c>
      <c r="V41" s="62">
        <v>9</v>
      </c>
      <c r="W41" s="1" t="s">
        <v>210</v>
      </c>
      <c r="X41" s="66">
        <v>269</v>
      </c>
      <c r="Y41" s="1" t="s">
        <v>213</v>
      </c>
      <c r="Z41" s="74">
        <v>261</v>
      </c>
      <c r="AA41" s="1" t="s">
        <v>210</v>
      </c>
      <c r="AB41" s="66">
        <v>7821</v>
      </c>
      <c r="AC41" s="1" t="s">
        <v>210</v>
      </c>
      <c r="AD41" s="74">
        <v>41</v>
      </c>
      <c r="AE41" s="1" t="s">
        <v>210</v>
      </c>
      <c r="AF41" s="74">
        <v>86</v>
      </c>
      <c r="AG41" s="1" t="s">
        <v>210</v>
      </c>
      <c r="AH41" s="66">
        <v>1724</v>
      </c>
      <c r="AI41" s="1" t="s">
        <v>215</v>
      </c>
      <c r="AJ41" s="74">
        <v>178</v>
      </c>
      <c r="AK41" s="1" t="s">
        <v>210</v>
      </c>
      <c r="AL41" s="66">
        <v>8919</v>
      </c>
      <c r="AM41" s="1" t="s">
        <v>213</v>
      </c>
      <c r="AN41" s="91" t="s">
        <v>214</v>
      </c>
      <c r="AO41" s="76"/>
      <c r="AP41" s="76"/>
      <c r="AQ41" s="75"/>
      <c r="AR41" s="75" t="s">
        <v>212</v>
      </c>
      <c r="AS41" s="75" t="s">
        <v>214</v>
      </c>
      <c r="AT41" s="75" t="s">
        <v>214</v>
      </c>
      <c r="AU41" s="75" t="s">
        <v>212</v>
      </c>
      <c r="AV41" s="75" t="s">
        <v>212</v>
      </c>
      <c r="AW41" s="75" t="s">
        <v>214</v>
      </c>
      <c r="AX41" s="75" t="s">
        <v>212</v>
      </c>
      <c r="AY41" s="75" t="s">
        <v>216</v>
      </c>
      <c r="AZ41" s="91" t="s">
        <v>214</v>
      </c>
      <c r="BA41" s="75"/>
      <c r="BB41" s="75" t="s">
        <v>212</v>
      </c>
      <c r="BC41" s="75"/>
      <c r="BD41" s="75" t="s">
        <v>212</v>
      </c>
      <c r="BE41" s="75"/>
      <c r="BF41" s="75"/>
      <c r="BG41" s="75"/>
      <c r="BH41" s="75"/>
      <c r="BI41" s="91" t="s">
        <v>214</v>
      </c>
      <c r="BJ41" s="75" t="s">
        <v>212</v>
      </c>
      <c r="BK41" s="75">
        <v>28</v>
      </c>
      <c r="BL41" s="75" t="s">
        <v>215</v>
      </c>
      <c r="BM41" s="132">
        <v>3008</v>
      </c>
      <c r="BN41" s="75"/>
      <c r="BO41" s="77">
        <f>BM41*VLOOKUP(D41,Factors!A$49:B$54,2,FALSE)</f>
        <v>41480.32</v>
      </c>
      <c r="BP41" s="75" t="s">
        <v>212</v>
      </c>
      <c r="BQ41" s="75">
        <v>15</v>
      </c>
      <c r="BR41" s="75" t="s">
        <v>210</v>
      </c>
      <c r="BS41" s="79">
        <v>12</v>
      </c>
      <c r="BT41" s="75" t="s">
        <v>215</v>
      </c>
      <c r="BU41" s="75" t="s">
        <v>212</v>
      </c>
      <c r="BV41" s="77">
        <v>46644.4755</v>
      </c>
      <c r="BW41" s="77">
        <v>207643.149</v>
      </c>
      <c r="BX41" s="77">
        <v>254287.62450000001</v>
      </c>
      <c r="BY41" s="77">
        <v>900901.07625000004</v>
      </c>
      <c r="BZ41" s="77">
        <f t="shared" si="1"/>
        <v>1155188.7007500001</v>
      </c>
      <c r="CA41" s="87">
        <v>5.0625</v>
      </c>
      <c r="CB41" s="87">
        <v>17.0625</v>
      </c>
      <c r="CC41" s="77">
        <f>BM41*VLOOKUP(D41,Factors!A$49:B$54,2,FALSE)</f>
        <v>41480.32</v>
      </c>
      <c r="CD41" s="75"/>
      <c r="CE41" s="106"/>
    </row>
    <row r="42" spans="1:85" ht="75" x14ac:dyDescent="0.25">
      <c r="A42" s="5" t="s">
        <v>38</v>
      </c>
      <c r="B42" s="5" t="s">
        <v>4</v>
      </c>
      <c r="C42" s="1" t="s">
        <v>133</v>
      </c>
      <c r="D42" s="1" t="s">
        <v>140</v>
      </c>
      <c r="E42" s="5"/>
      <c r="F42" s="1" t="s">
        <v>479</v>
      </c>
      <c r="G42" s="52" t="s">
        <v>217</v>
      </c>
      <c r="H42" s="54">
        <v>2080</v>
      </c>
      <c r="I42" s="54">
        <v>388</v>
      </c>
      <c r="J42" s="55" t="s">
        <v>213</v>
      </c>
      <c r="K42" s="54">
        <v>388</v>
      </c>
      <c r="L42" s="55" t="s">
        <v>213</v>
      </c>
      <c r="M42" s="98">
        <v>0</v>
      </c>
      <c r="N42" s="55" t="s">
        <v>213</v>
      </c>
      <c r="O42" s="52" t="s">
        <v>301</v>
      </c>
      <c r="P42" s="55" t="s">
        <v>212</v>
      </c>
      <c r="Q42" s="54">
        <v>6668</v>
      </c>
      <c r="R42" s="55" t="s">
        <v>213</v>
      </c>
      <c r="S42" s="55" t="s">
        <v>212</v>
      </c>
      <c r="T42" s="54">
        <v>2467</v>
      </c>
      <c r="U42" s="55" t="s">
        <v>213</v>
      </c>
      <c r="V42" s="62">
        <v>44</v>
      </c>
      <c r="W42" s="55" t="s">
        <v>213</v>
      </c>
      <c r="X42" s="54">
        <v>458</v>
      </c>
      <c r="Y42" s="55" t="s">
        <v>213</v>
      </c>
      <c r="Z42" s="53">
        <v>3</v>
      </c>
      <c r="AA42" s="55" t="s">
        <v>213</v>
      </c>
      <c r="AB42" s="54">
        <v>0</v>
      </c>
      <c r="AC42" s="55" t="s">
        <v>213</v>
      </c>
      <c r="AD42" s="53">
        <v>0</v>
      </c>
      <c r="AE42" s="55" t="s">
        <v>213</v>
      </c>
      <c r="AF42" s="53">
        <v>0</v>
      </c>
      <c r="AG42" s="55" t="s">
        <v>213</v>
      </c>
      <c r="AH42" s="54">
        <v>0</v>
      </c>
      <c r="AI42" s="55" t="s">
        <v>213</v>
      </c>
      <c r="AJ42" s="53">
        <v>0</v>
      </c>
      <c r="AK42" s="55" t="s">
        <v>213</v>
      </c>
      <c r="AL42" s="54">
        <v>0</v>
      </c>
      <c r="AM42" s="55" t="s">
        <v>213</v>
      </c>
      <c r="AN42" s="92" t="s">
        <v>214</v>
      </c>
      <c r="AO42" s="58"/>
      <c r="AP42" s="58"/>
      <c r="AQ42" s="57"/>
      <c r="AR42" s="57" t="s">
        <v>214</v>
      </c>
      <c r="AS42" s="57" t="s">
        <v>214</v>
      </c>
      <c r="AT42" s="57" t="s">
        <v>214</v>
      </c>
      <c r="AU42" s="57" t="s">
        <v>214</v>
      </c>
      <c r="AV42" s="57" t="s">
        <v>212</v>
      </c>
      <c r="AW42" s="57" t="s">
        <v>214</v>
      </c>
      <c r="AX42" s="57" t="s">
        <v>214</v>
      </c>
      <c r="AY42" s="57" t="s">
        <v>215</v>
      </c>
      <c r="AZ42" s="92" t="s">
        <v>442</v>
      </c>
      <c r="BA42" s="57" t="s">
        <v>214</v>
      </c>
      <c r="BB42" s="57" t="s">
        <v>214</v>
      </c>
      <c r="BC42" s="57" t="s">
        <v>214</v>
      </c>
      <c r="BD42" s="57" t="s">
        <v>214</v>
      </c>
      <c r="BE42" s="57" t="s">
        <v>214</v>
      </c>
      <c r="BF42" s="57" t="s">
        <v>214</v>
      </c>
      <c r="BG42" s="57" t="s">
        <v>214</v>
      </c>
      <c r="BH42" s="57" t="s">
        <v>214</v>
      </c>
      <c r="BI42" s="92" t="s">
        <v>214</v>
      </c>
      <c r="BJ42" s="57" t="s">
        <v>214</v>
      </c>
      <c r="BK42" s="57"/>
      <c r="BL42" s="57"/>
      <c r="BM42" s="130"/>
      <c r="BN42" s="57"/>
      <c r="BO42" s="77">
        <f>BM42*VLOOKUP(D42,Factors!A$49:B$54,2,FALSE)</f>
        <v>0</v>
      </c>
      <c r="BP42" s="57" t="s">
        <v>212</v>
      </c>
      <c r="BQ42" s="57">
        <v>2</v>
      </c>
      <c r="BR42" s="57" t="s">
        <v>215</v>
      </c>
      <c r="BS42" s="54">
        <v>1.6</v>
      </c>
      <c r="BT42" s="57" t="s">
        <v>215</v>
      </c>
      <c r="BU42" s="57" t="s">
        <v>212</v>
      </c>
      <c r="BV42" s="77">
        <v>2354.2675999999997</v>
      </c>
      <c r="BW42" s="77">
        <v>5309.6248000000005</v>
      </c>
      <c r="BX42" s="77">
        <v>7663.8924000000006</v>
      </c>
      <c r="BY42" s="77">
        <v>17290.3325</v>
      </c>
      <c r="BZ42" s="77">
        <f t="shared" si="1"/>
        <v>24954.224900000001</v>
      </c>
      <c r="CA42" s="87">
        <v>0.85320000000000007</v>
      </c>
      <c r="CB42" s="87">
        <v>2.4532000000000003</v>
      </c>
      <c r="CC42" s="77">
        <f>BM42*VLOOKUP(D42,Factors!A$49:B$54,2,FALSE)</f>
        <v>0</v>
      </c>
      <c r="CD42" s="60"/>
      <c r="CE42" s="93" t="s">
        <v>302</v>
      </c>
    </row>
    <row r="43" spans="1:85" ht="45" x14ac:dyDescent="0.25">
      <c r="A43" s="5" t="s">
        <v>39</v>
      </c>
      <c r="B43" s="5" t="s">
        <v>4</v>
      </c>
      <c r="C43" s="2" t="s">
        <v>131</v>
      </c>
      <c r="D43" s="1" t="s">
        <v>140</v>
      </c>
      <c r="E43" s="5"/>
      <c r="F43" s="1" t="s">
        <v>479</v>
      </c>
      <c r="G43" s="52" t="s">
        <v>209</v>
      </c>
      <c r="H43" s="54">
        <v>250</v>
      </c>
      <c r="I43" s="54">
        <v>3500</v>
      </c>
      <c r="J43" s="55" t="s">
        <v>213</v>
      </c>
      <c r="K43" s="54">
        <v>2800</v>
      </c>
      <c r="L43" s="55" t="s">
        <v>210</v>
      </c>
      <c r="M43" s="54">
        <v>600</v>
      </c>
      <c r="N43" s="55" t="s">
        <v>210</v>
      </c>
      <c r="O43" s="52" t="s">
        <v>303</v>
      </c>
      <c r="P43" s="55" t="s">
        <v>212</v>
      </c>
      <c r="Q43" s="54"/>
      <c r="R43" s="55"/>
      <c r="S43" s="55" t="s">
        <v>212</v>
      </c>
      <c r="T43" s="54">
        <v>1636</v>
      </c>
      <c r="U43" s="55" t="s">
        <v>213</v>
      </c>
      <c r="V43" s="62">
        <v>4</v>
      </c>
      <c r="W43" s="55" t="s">
        <v>213</v>
      </c>
      <c r="X43" s="54">
        <v>166</v>
      </c>
      <c r="Y43" s="55" t="s">
        <v>213</v>
      </c>
      <c r="Z43" s="53">
        <v>2</v>
      </c>
      <c r="AA43" s="55" t="s">
        <v>213</v>
      </c>
      <c r="AB43" s="54">
        <v>156</v>
      </c>
      <c r="AC43" s="55" t="s">
        <v>213</v>
      </c>
      <c r="AD43" s="53">
        <v>5</v>
      </c>
      <c r="AE43" s="55" t="s">
        <v>213</v>
      </c>
      <c r="AF43" s="53">
        <v>22</v>
      </c>
      <c r="AG43" s="55" t="s">
        <v>213</v>
      </c>
      <c r="AH43" s="54">
        <v>406</v>
      </c>
      <c r="AI43" s="55" t="s">
        <v>213</v>
      </c>
      <c r="AJ43" s="53"/>
      <c r="AK43" s="55"/>
      <c r="AL43" s="54"/>
      <c r="AM43" s="55"/>
      <c r="AN43" s="92" t="s">
        <v>226</v>
      </c>
      <c r="AO43" s="58"/>
      <c r="AP43" s="58"/>
      <c r="AQ43" s="57"/>
      <c r="AR43" s="57" t="s">
        <v>212</v>
      </c>
      <c r="AS43" s="57" t="s">
        <v>214</v>
      </c>
      <c r="AT43" s="57" t="s">
        <v>214</v>
      </c>
      <c r="AU43" s="57" t="s">
        <v>212</v>
      </c>
      <c r="AV43" s="57" t="s">
        <v>214</v>
      </c>
      <c r="AW43" s="57" t="s">
        <v>214</v>
      </c>
      <c r="AX43" s="57" t="s">
        <v>218</v>
      </c>
      <c r="AY43" s="57" t="s">
        <v>216</v>
      </c>
      <c r="AZ43" s="92" t="s">
        <v>304</v>
      </c>
      <c r="BA43" s="57" t="s">
        <v>214</v>
      </c>
      <c r="BB43" s="57" t="s">
        <v>214</v>
      </c>
      <c r="BC43" s="57" t="s">
        <v>214</v>
      </c>
      <c r="BD43" s="57" t="s">
        <v>212</v>
      </c>
      <c r="BE43" s="57" t="s">
        <v>214</v>
      </c>
      <c r="BF43" s="57" t="s">
        <v>214</v>
      </c>
      <c r="BG43" s="57" t="s">
        <v>214</v>
      </c>
      <c r="BH43" s="57" t="s">
        <v>214</v>
      </c>
      <c r="BI43" s="92" t="s">
        <v>214</v>
      </c>
      <c r="BJ43" s="57" t="s">
        <v>212</v>
      </c>
      <c r="BK43" s="57">
        <v>6</v>
      </c>
      <c r="BL43" s="57" t="s">
        <v>215</v>
      </c>
      <c r="BM43" s="130">
        <v>1371</v>
      </c>
      <c r="BN43" s="57" t="s">
        <v>215</v>
      </c>
      <c r="BO43" s="77">
        <f>BM43*VLOOKUP(D43,Factors!A$49:B$54,2,FALSE)</f>
        <v>18906.09</v>
      </c>
      <c r="BP43" s="57" t="s">
        <v>212</v>
      </c>
      <c r="BQ43" s="57">
        <v>1</v>
      </c>
      <c r="BR43" s="57" t="s">
        <v>215</v>
      </c>
      <c r="BS43" s="54">
        <v>1</v>
      </c>
      <c r="BT43" s="57" t="s">
        <v>215</v>
      </c>
      <c r="BU43" s="57" t="s">
        <v>218</v>
      </c>
      <c r="BV43" s="77">
        <v>16989.560000000001</v>
      </c>
      <c r="BW43" s="77">
        <v>38316.879999999997</v>
      </c>
      <c r="BX43" s="77">
        <v>55306.44</v>
      </c>
      <c r="BY43" s="77">
        <v>3911.25</v>
      </c>
      <c r="BZ43" s="77">
        <f t="shared" si="1"/>
        <v>59217.69</v>
      </c>
      <c r="CA43" s="87">
        <v>0.53325</v>
      </c>
      <c r="CB43" s="87">
        <v>1.53325</v>
      </c>
      <c r="CC43" s="77">
        <f>BM43*VLOOKUP(D43,Factors!A$49:B$54,2,FALSE)</f>
        <v>18906.09</v>
      </c>
      <c r="CD43" s="60"/>
      <c r="CE43" s="93"/>
    </row>
    <row r="44" spans="1:85" ht="30" x14ac:dyDescent="0.25">
      <c r="A44" s="5" t="s">
        <v>40</v>
      </c>
      <c r="B44" s="5" t="s">
        <v>4</v>
      </c>
      <c r="C44" s="1" t="s">
        <v>129</v>
      </c>
      <c r="D44" s="1" t="s">
        <v>140</v>
      </c>
      <c r="E44" s="5"/>
      <c r="F44" s="1" t="s">
        <v>479</v>
      </c>
      <c r="G44" s="52" t="s">
        <v>217</v>
      </c>
      <c r="H44" s="54">
        <v>800</v>
      </c>
      <c r="I44" s="54">
        <v>5888</v>
      </c>
      <c r="J44" s="55" t="s">
        <v>213</v>
      </c>
      <c r="K44" s="54">
        <v>1864</v>
      </c>
      <c r="L44" s="55" t="s">
        <v>210</v>
      </c>
      <c r="M44" s="66">
        <v>1938</v>
      </c>
      <c r="N44" s="55" t="s">
        <v>210</v>
      </c>
      <c r="O44" s="52" t="s">
        <v>261</v>
      </c>
      <c r="P44" s="55" t="s">
        <v>212</v>
      </c>
      <c r="Q44" s="54" t="s">
        <v>218</v>
      </c>
      <c r="R44" s="55" t="s">
        <v>213</v>
      </c>
      <c r="S44" s="55" t="s">
        <v>212</v>
      </c>
      <c r="T44" s="54">
        <v>4662</v>
      </c>
      <c r="U44" s="55" t="s">
        <v>213</v>
      </c>
      <c r="V44" s="62">
        <v>25</v>
      </c>
      <c r="W44" s="55" t="s">
        <v>213</v>
      </c>
      <c r="X44" s="54">
        <v>811</v>
      </c>
      <c r="Y44" s="55" t="s">
        <v>213</v>
      </c>
      <c r="Z44" s="53">
        <v>11</v>
      </c>
      <c r="AA44" s="55" t="s">
        <v>213</v>
      </c>
      <c r="AB44" s="54">
        <v>1533</v>
      </c>
      <c r="AC44" s="55" t="s">
        <v>213</v>
      </c>
      <c r="AD44" s="53">
        <v>25</v>
      </c>
      <c r="AE44" s="55" t="s">
        <v>213</v>
      </c>
      <c r="AF44" s="53">
        <v>18</v>
      </c>
      <c r="AG44" s="55" t="s">
        <v>213</v>
      </c>
      <c r="AH44" s="54">
        <v>150</v>
      </c>
      <c r="AI44" s="55" t="s">
        <v>210</v>
      </c>
      <c r="AJ44" s="53">
        <v>0</v>
      </c>
      <c r="AK44" s="55" t="s">
        <v>213</v>
      </c>
      <c r="AL44" s="54">
        <v>0</v>
      </c>
      <c r="AM44" s="55" t="s">
        <v>213</v>
      </c>
      <c r="AN44" s="92" t="s">
        <v>214</v>
      </c>
      <c r="AO44" s="58"/>
      <c r="AP44" s="58"/>
      <c r="AQ44" s="57"/>
      <c r="AR44" s="57" t="s">
        <v>212</v>
      </c>
      <c r="AS44" s="57" t="s">
        <v>214</v>
      </c>
      <c r="AT44" s="57" t="s">
        <v>214</v>
      </c>
      <c r="AU44" s="57" t="s">
        <v>212</v>
      </c>
      <c r="AV44" s="57" t="s">
        <v>214</v>
      </c>
      <c r="AW44" s="57" t="s">
        <v>214</v>
      </c>
      <c r="AX44" s="57" t="s">
        <v>214</v>
      </c>
      <c r="AY44" s="57" t="s">
        <v>215</v>
      </c>
      <c r="AZ44" s="92" t="s">
        <v>261</v>
      </c>
      <c r="BA44" s="57" t="s">
        <v>214</v>
      </c>
      <c r="BB44" s="57" t="s">
        <v>214</v>
      </c>
      <c r="BC44" s="57" t="s">
        <v>214</v>
      </c>
      <c r="BD44" s="57" t="s">
        <v>212</v>
      </c>
      <c r="BE44" s="57" t="s">
        <v>214</v>
      </c>
      <c r="BF44" s="57" t="s">
        <v>214</v>
      </c>
      <c r="BG44" s="57" t="s">
        <v>212</v>
      </c>
      <c r="BH44" s="57" t="s">
        <v>214</v>
      </c>
      <c r="BI44" s="92" t="s">
        <v>214</v>
      </c>
      <c r="BJ44" s="57" t="s">
        <v>212</v>
      </c>
      <c r="BK44" s="57">
        <v>21</v>
      </c>
      <c r="BL44" s="57" t="s">
        <v>215</v>
      </c>
      <c r="BM44" s="130" t="s">
        <v>218</v>
      </c>
      <c r="BN44" s="57" t="s">
        <v>215</v>
      </c>
      <c r="BO44" s="77"/>
      <c r="BP44" s="57" t="s">
        <v>212</v>
      </c>
      <c r="BQ44" s="57">
        <v>1</v>
      </c>
      <c r="BR44" s="57" t="s">
        <v>215</v>
      </c>
      <c r="BS44" s="54">
        <v>0</v>
      </c>
      <c r="BT44" s="57" t="s">
        <v>215</v>
      </c>
      <c r="BU44" s="57" t="s">
        <v>214</v>
      </c>
      <c r="BV44" s="77">
        <v>11310.192799999999</v>
      </c>
      <c r="BW44" s="77">
        <v>25508.094400000002</v>
      </c>
      <c r="BX44" s="77">
        <v>36818.287199999999</v>
      </c>
      <c r="BY44" s="77">
        <v>7763.8312499999993</v>
      </c>
      <c r="BZ44" s="77">
        <f t="shared" si="1"/>
        <v>44582.118449999994</v>
      </c>
      <c r="CA44" s="87">
        <v>0</v>
      </c>
      <c r="CB44" s="87">
        <v>0</v>
      </c>
      <c r="CC44" s="77">
        <v>0</v>
      </c>
      <c r="CD44" s="60"/>
      <c r="CE44" s="93"/>
    </row>
    <row r="45" spans="1:85" ht="30" x14ac:dyDescent="0.25">
      <c r="A45" s="163" t="s">
        <v>41</v>
      </c>
      <c r="B45" s="163" t="s">
        <v>4</v>
      </c>
      <c r="C45" s="164" t="s">
        <v>129</v>
      </c>
      <c r="D45" s="164" t="s">
        <v>140</v>
      </c>
      <c r="E45" s="163" t="s">
        <v>23</v>
      </c>
      <c r="F45" s="164"/>
      <c r="G45" s="181"/>
      <c r="H45" s="167"/>
      <c r="I45" s="167"/>
      <c r="J45" s="181"/>
      <c r="K45" s="167"/>
      <c r="L45" s="181"/>
      <c r="M45" s="167"/>
      <c r="N45" s="181"/>
      <c r="O45" s="165"/>
      <c r="P45" s="181"/>
      <c r="Q45" s="167"/>
      <c r="R45" s="181"/>
      <c r="S45" s="181"/>
      <c r="T45" s="167"/>
      <c r="U45" s="181"/>
      <c r="V45" s="168"/>
      <c r="W45" s="181"/>
      <c r="X45" s="167"/>
      <c r="Y45" s="181"/>
      <c r="Z45" s="182"/>
      <c r="AA45" s="181"/>
      <c r="AB45" s="167"/>
      <c r="AC45" s="181"/>
      <c r="AD45" s="182"/>
      <c r="AE45" s="181"/>
      <c r="AF45" s="182"/>
      <c r="AG45" s="181"/>
      <c r="AH45" s="167"/>
      <c r="AI45" s="181"/>
      <c r="AJ45" s="182"/>
      <c r="AK45" s="181"/>
      <c r="AL45" s="167"/>
      <c r="AM45" s="181"/>
      <c r="AN45" s="185"/>
      <c r="AO45" s="184"/>
      <c r="AP45" s="184"/>
      <c r="AQ45" s="183"/>
      <c r="AR45" s="183"/>
      <c r="AS45" s="183"/>
      <c r="AT45" s="183"/>
      <c r="AU45" s="183"/>
      <c r="AV45" s="183"/>
      <c r="AW45" s="183"/>
      <c r="AX45" s="183"/>
      <c r="AY45" s="183"/>
      <c r="AZ45" s="185"/>
      <c r="BA45" s="183"/>
      <c r="BB45" s="183"/>
      <c r="BC45" s="183"/>
      <c r="BD45" s="183"/>
      <c r="BE45" s="183"/>
      <c r="BF45" s="183"/>
      <c r="BG45" s="183"/>
      <c r="BH45" s="183"/>
      <c r="BI45" s="185"/>
      <c r="BJ45" s="183"/>
      <c r="BK45" s="183"/>
      <c r="BL45" s="183"/>
      <c r="BM45" s="186"/>
      <c r="BN45" s="183"/>
      <c r="BO45" s="175">
        <f>BM45*VLOOKUP(D45,Factors!A$49:B$54,2,FALSE)</f>
        <v>0</v>
      </c>
      <c r="BP45" s="183"/>
      <c r="BQ45" s="183"/>
      <c r="BR45" s="183"/>
      <c r="BS45" s="167"/>
      <c r="BT45" s="183"/>
      <c r="BU45" s="183"/>
      <c r="BV45" s="175"/>
      <c r="BW45" s="175"/>
      <c r="BX45" s="175">
        <v>0</v>
      </c>
      <c r="BY45" s="175">
        <v>0</v>
      </c>
      <c r="BZ45" s="175">
        <f t="shared" si="1"/>
        <v>0</v>
      </c>
      <c r="CA45" s="177"/>
      <c r="CB45" s="177">
        <v>0</v>
      </c>
      <c r="CC45" s="172">
        <f>BM45*VLOOKUP(D45,Factors!A$49:B$54,2,FALSE)</f>
        <v>0</v>
      </c>
      <c r="CD45" s="183"/>
      <c r="CE45" s="187"/>
    </row>
    <row r="46" spans="1:85" ht="180" x14ac:dyDescent="0.25">
      <c r="A46" s="5" t="s">
        <v>567</v>
      </c>
      <c r="B46" s="5" t="s">
        <v>4</v>
      </c>
      <c r="C46" s="1" t="s">
        <v>129</v>
      </c>
      <c r="D46" s="1" t="s">
        <v>137</v>
      </c>
      <c r="E46" s="5"/>
      <c r="F46" s="1" t="s">
        <v>479</v>
      </c>
      <c r="G46" s="52" t="s">
        <v>209</v>
      </c>
      <c r="H46" s="54">
        <v>1128</v>
      </c>
      <c r="I46" s="54">
        <v>9812</v>
      </c>
      <c r="J46" s="55" t="s">
        <v>210</v>
      </c>
      <c r="K46" s="61">
        <f>I46*VLOOKUP($F46,Factors!$B$19:$C$22,2,FALSE)</f>
        <v>7359</v>
      </c>
      <c r="L46" s="188" t="s">
        <v>564</v>
      </c>
      <c r="M46" s="61">
        <f>I46-K46</f>
        <v>2453</v>
      </c>
      <c r="N46" s="188" t="s">
        <v>564</v>
      </c>
      <c r="O46" s="52" t="s">
        <v>393</v>
      </c>
      <c r="P46" s="55" t="s">
        <v>212</v>
      </c>
      <c r="Q46" s="54" t="s">
        <v>218</v>
      </c>
      <c r="R46" s="55" t="s">
        <v>210</v>
      </c>
      <c r="S46" s="55" t="s">
        <v>212</v>
      </c>
      <c r="T46" s="54" t="s">
        <v>218</v>
      </c>
      <c r="U46" s="55" t="s">
        <v>210</v>
      </c>
      <c r="V46" s="62">
        <v>20</v>
      </c>
      <c r="W46" s="55" t="s">
        <v>210</v>
      </c>
      <c r="X46" s="54">
        <v>335</v>
      </c>
      <c r="Y46" s="55" t="s">
        <v>210</v>
      </c>
      <c r="Z46" s="53">
        <v>2</v>
      </c>
      <c r="AA46" s="55" t="s">
        <v>210</v>
      </c>
      <c r="AB46" s="70">
        <v>60</v>
      </c>
      <c r="AC46" s="55" t="s">
        <v>210</v>
      </c>
      <c r="AD46" s="53">
        <v>12</v>
      </c>
      <c r="AE46" s="55" t="s">
        <v>210</v>
      </c>
      <c r="AF46" s="53">
        <v>10</v>
      </c>
      <c r="AG46" s="55" t="s">
        <v>210</v>
      </c>
      <c r="AH46" s="54">
        <v>218</v>
      </c>
      <c r="AI46" s="55" t="s">
        <v>210</v>
      </c>
      <c r="AJ46" s="53">
        <v>6</v>
      </c>
      <c r="AK46" s="55" t="s">
        <v>210</v>
      </c>
      <c r="AL46" s="54">
        <v>1055</v>
      </c>
      <c r="AM46" s="55" t="s">
        <v>210</v>
      </c>
      <c r="AN46" s="92" t="s">
        <v>212</v>
      </c>
      <c r="AO46" s="58">
        <v>4.5</v>
      </c>
      <c r="AP46" s="58">
        <v>3</v>
      </c>
      <c r="AQ46" s="57" t="s">
        <v>475</v>
      </c>
      <c r="AR46" s="57" t="s">
        <v>212</v>
      </c>
      <c r="AS46" s="57" t="s">
        <v>212</v>
      </c>
      <c r="AT46" s="57"/>
      <c r="AU46" s="57" t="s">
        <v>212</v>
      </c>
      <c r="AV46" s="57" t="s">
        <v>212</v>
      </c>
      <c r="AW46" s="57" t="s">
        <v>214</v>
      </c>
      <c r="AX46" s="57" t="s">
        <v>212</v>
      </c>
      <c r="AY46" s="57" t="s">
        <v>216</v>
      </c>
      <c r="AZ46" s="92" t="s">
        <v>394</v>
      </c>
      <c r="BA46" s="57" t="s">
        <v>214</v>
      </c>
      <c r="BB46" s="57" t="s">
        <v>214</v>
      </c>
      <c r="BC46" s="57" t="s">
        <v>212</v>
      </c>
      <c r="BD46" s="57" t="s">
        <v>212</v>
      </c>
      <c r="BE46" s="57" t="s">
        <v>214</v>
      </c>
      <c r="BF46" s="57" t="s">
        <v>214</v>
      </c>
      <c r="BG46" s="57" t="s">
        <v>214</v>
      </c>
      <c r="BH46" s="92" t="s">
        <v>214</v>
      </c>
      <c r="BI46" s="92" t="s">
        <v>214</v>
      </c>
      <c r="BJ46" s="57" t="s">
        <v>212</v>
      </c>
      <c r="BK46" s="57">
        <v>21</v>
      </c>
      <c r="BL46" s="57" t="s">
        <v>215</v>
      </c>
      <c r="BM46" s="130">
        <v>2242</v>
      </c>
      <c r="BN46" s="57" t="s">
        <v>216</v>
      </c>
      <c r="BO46" s="77">
        <f>BM46*VLOOKUP(D46,Factors!A$49:B$54,2,FALSE)</f>
        <v>30536.039999999997</v>
      </c>
      <c r="BP46" s="57" t="s">
        <v>212</v>
      </c>
      <c r="BQ46" s="57">
        <v>8</v>
      </c>
      <c r="BR46" s="57" t="s">
        <v>215</v>
      </c>
      <c r="BS46" s="59">
        <v>3.4</v>
      </c>
      <c r="BT46" s="57" t="s">
        <v>210</v>
      </c>
      <c r="BU46" s="57" t="s">
        <v>218</v>
      </c>
      <c r="BV46" s="77">
        <v>62222.552699999993</v>
      </c>
      <c r="BW46" s="77">
        <v>140331.71459999998</v>
      </c>
      <c r="BX46" s="77">
        <v>202554.26729999998</v>
      </c>
      <c r="BY46" s="77">
        <v>56806.994999999995</v>
      </c>
      <c r="BZ46" s="77">
        <f t="shared" si="1"/>
        <v>259361.26229999997</v>
      </c>
      <c r="CA46" s="87">
        <v>1.8130499999999998</v>
      </c>
      <c r="CB46" s="87">
        <v>5.21305</v>
      </c>
      <c r="CC46" s="77">
        <f>BM46*VLOOKUP(D46,Factors!A$49:B$54,2,FALSE)</f>
        <v>30536.039999999997</v>
      </c>
      <c r="CD46" s="60" t="s">
        <v>395</v>
      </c>
      <c r="CE46" s="93" t="s">
        <v>396</v>
      </c>
    </row>
    <row r="47" spans="1:85" ht="165" x14ac:dyDescent="0.25">
      <c r="A47" s="5" t="s">
        <v>42</v>
      </c>
      <c r="B47" s="5" t="s">
        <v>4</v>
      </c>
      <c r="C47" s="1" t="s">
        <v>129</v>
      </c>
      <c r="D47" s="1" t="s">
        <v>138</v>
      </c>
      <c r="E47" s="5"/>
      <c r="F47" s="1" t="s">
        <v>479</v>
      </c>
      <c r="G47" s="52" t="s">
        <v>209</v>
      </c>
      <c r="H47" s="54">
        <v>299</v>
      </c>
      <c r="I47" s="54">
        <v>5882</v>
      </c>
      <c r="J47" s="55" t="s">
        <v>213</v>
      </c>
      <c r="K47" s="54">
        <v>3374</v>
      </c>
      <c r="L47" s="55" t="s">
        <v>213</v>
      </c>
      <c r="M47" s="54">
        <v>959</v>
      </c>
      <c r="N47" s="55" t="s">
        <v>213</v>
      </c>
      <c r="O47" s="52" t="s">
        <v>211</v>
      </c>
      <c r="P47" s="55" t="s">
        <v>212</v>
      </c>
      <c r="Q47" s="54">
        <v>5491</v>
      </c>
      <c r="R47" s="55" t="s">
        <v>213</v>
      </c>
      <c r="S47" s="55" t="s">
        <v>212</v>
      </c>
      <c r="T47" s="54">
        <v>684</v>
      </c>
      <c r="U47" s="55" t="s">
        <v>213</v>
      </c>
      <c r="V47" s="62">
        <v>5</v>
      </c>
      <c r="W47" s="55" t="s">
        <v>213</v>
      </c>
      <c r="X47" s="54">
        <v>237</v>
      </c>
      <c r="Y47" s="55" t="s">
        <v>213</v>
      </c>
      <c r="Z47" s="53">
        <v>5</v>
      </c>
      <c r="AA47" s="55" t="s">
        <v>213</v>
      </c>
      <c r="AB47" s="54">
        <v>120</v>
      </c>
      <c r="AC47" s="55" t="s">
        <v>213</v>
      </c>
      <c r="AD47" s="53">
        <v>2</v>
      </c>
      <c r="AE47" s="55" t="s">
        <v>213</v>
      </c>
      <c r="AF47" s="53">
        <v>0</v>
      </c>
      <c r="AG47" s="55" t="s">
        <v>213</v>
      </c>
      <c r="AH47" s="54">
        <v>0</v>
      </c>
      <c r="AI47" s="55" t="s">
        <v>213</v>
      </c>
      <c r="AJ47" s="53">
        <v>15</v>
      </c>
      <c r="AK47" s="55" t="s">
        <v>213</v>
      </c>
      <c r="AL47" s="54">
        <v>124</v>
      </c>
      <c r="AM47" s="55" t="s">
        <v>210</v>
      </c>
      <c r="AN47" s="92" t="s">
        <v>212</v>
      </c>
      <c r="AO47" s="58">
        <v>2</v>
      </c>
      <c r="AP47" s="58">
        <v>0.5</v>
      </c>
      <c r="AQ47" s="57" t="s">
        <v>215</v>
      </c>
      <c r="AR47" s="57" t="s">
        <v>212</v>
      </c>
      <c r="AS47" s="57" t="s">
        <v>212</v>
      </c>
      <c r="AT47" s="57"/>
      <c r="AU47" s="57" t="s">
        <v>214</v>
      </c>
      <c r="AV47" s="57" t="s">
        <v>214</v>
      </c>
      <c r="AW47" s="57" t="s">
        <v>214</v>
      </c>
      <c r="AX47" s="57" t="s">
        <v>212</v>
      </c>
      <c r="AY47" s="57" t="s">
        <v>215</v>
      </c>
      <c r="AZ47" s="92" t="s">
        <v>305</v>
      </c>
      <c r="BA47" s="57" t="s">
        <v>214</v>
      </c>
      <c r="BB47" s="57" t="s">
        <v>214</v>
      </c>
      <c r="BC47" s="57" t="s">
        <v>214</v>
      </c>
      <c r="BD47" s="57" t="s">
        <v>214</v>
      </c>
      <c r="BE47" s="57" t="s">
        <v>214</v>
      </c>
      <c r="BF47" s="57" t="s">
        <v>214</v>
      </c>
      <c r="BG47" s="57" t="s">
        <v>214</v>
      </c>
      <c r="BH47" s="57" t="s">
        <v>306</v>
      </c>
      <c r="BI47" s="92" t="s">
        <v>214</v>
      </c>
      <c r="BJ47" s="57" t="s">
        <v>212</v>
      </c>
      <c r="BK47" s="57">
        <v>32</v>
      </c>
      <c r="BL47" s="57" t="s">
        <v>215</v>
      </c>
      <c r="BM47" s="130">
        <v>4746</v>
      </c>
      <c r="BN47" s="57" t="s">
        <v>215</v>
      </c>
      <c r="BO47" s="77">
        <f>BM47*VLOOKUP(D47,Factors!A$49:B$54,2,FALSE)</f>
        <v>56524.86</v>
      </c>
      <c r="BP47" s="57" t="s">
        <v>214</v>
      </c>
      <c r="BQ47" s="57"/>
      <c r="BR47" s="57"/>
      <c r="BS47" s="54"/>
      <c r="BT47" s="57"/>
      <c r="BU47" s="57" t="s">
        <v>214</v>
      </c>
      <c r="BV47" s="77">
        <v>20393.130799999999</v>
      </c>
      <c r="BW47" s="77">
        <v>46010.900600000001</v>
      </c>
      <c r="BX47" s="77">
        <v>66404.031400000007</v>
      </c>
      <c r="BY47" s="77">
        <v>15676.289999999999</v>
      </c>
      <c r="BZ47" s="77">
        <f t="shared" si="1"/>
        <v>82080.321400000001</v>
      </c>
      <c r="CA47" s="87">
        <v>0</v>
      </c>
      <c r="CB47" s="87">
        <v>0</v>
      </c>
      <c r="CC47" s="77">
        <f>BM47*VLOOKUP(D47,Factors!A$49:B$54,2,FALSE)</f>
        <v>56524.86</v>
      </c>
      <c r="CD47" s="60" t="s">
        <v>219</v>
      </c>
      <c r="CE47" s="93" t="s">
        <v>307</v>
      </c>
    </row>
    <row r="48" spans="1:85" ht="30" x14ac:dyDescent="0.25">
      <c r="A48" s="99" t="s">
        <v>421</v>
      </c>
      <c r="B48" s="115" t="s">
        <v>425</v>
      </c>
      <c r="C48" s="3" t="s">
        <v>129</v>
      </c>
      <c r="D48" s="3" t="s">
        <v>136</v>
      </c>
      <c r="E48" s="115"/>
      <c r="F48" s="3" t="s">
        <v>479</v>
      </c>
      <c r="G48" s="99" t="s">
        <v>209</v>
      </c>
      <c r="H48" s="98">
        <v>150</v>
      </c>
      <c r="I48" s="98">
        <v>9196</v>
      </c>
      <c r="J48" s="100" t="s">
        <v>213</v>
      </c>
      <c r="K48" s="98">
        <v>7250</v>
      </c>
      <c r="L48" s="100" t="s">
        <v>210</v>
      </c>
      <c r="M48" s="142">
        <v>1100</v>
      </c>
      <c r="N48" s="99" t="s">
        <v>210</v>
      </c>
      <c r="O48" s="99" t="s">
        <v>422</v>
      </c>
      <c r="P48" s="100" t="s">
        <v>212</v>
      </c>
      <c r="Q48" s="98" t="s">
        <v>218</v>
      </c>
      <c r="R48" s="100"/>
      <c r="S48" s="100" t="s">
        <v>214</v>
      </c>
      <c r="T48" s="98"/>
      <c r="U48" s="100"/>
      <c r="V48" s="143">
        <v>1</v>
      </c>
      <c r="W48" s="100" t="s">
        <v>213</v>
      </c>
      <c r="X48" s="98">
        <v>12</v>
      </c>
      <c r="Y48" s="100" t="s">
        <v>213</v>
      </c>
      <c r="Z48" s="101">
        <v>0</v>
      </c>
      <c r="AA48" s="100" t="s">
        <v>213</v>
      </c>
      <c r="AB48" s="98">
        <v>0</v>
      </c>
      <c r="AC48" s="100" t="s">
        <v>213</v>
      </c>
      <c r="AD48" s="101">
        <v>1</v>
      </c>
      <c r="AE48" s="100" t="s">
        <v>213</v>
      </c>
      <c r="AF48" s="101">
        <v>1</v>
      </c>
      <c r="AG48" s="100" t="s">
        <v>213</v>
      </c>
      <c r="AH48" s="98">
        <v>41</v>
      </c>
      <c r="AI48" s="100" t="s">
        <v>213</v>
      </c>
      <c r="AJ48" s="101">
        <v>0</v>
      </c>
      <c r="AK48" s="100" t="s">
        <v>213</v>
      </c>
      <c r="AL48" s="98">
        <v>0</v>
      </c>
      <c r="AM48" s="100" t="s">
        <v>213</v>
      </c>
      <c r="AN48" s="123"/>
      <c r="AO48" s="103"/>
      <c r="AP48" s="103"/>
      <c r="AQ48" s="102"/>
      <c r="AR48" s="102"/>
      <c r="AS48" s="102"/>
      <c r="AT48" s="102"/>
      <c r="AU48" s="102"/>
      <c r="AV48" s="102"/>
      <c r="AW48" s="102"/>
      <c r="AX48" s="102"/>
      <c r="AY48" s="102"/>
      <c r="AZ48" s="123"/>
      <c r="BA48" s="102" t="s">
        <v>214</v>
      </c>
      <c r="BB48" s="102" t="s">
        <v>214</v>
      </c>
      <c r="BC48" s="102" t="s">
        <v>214</v>
      </c>
      <c r="BD48" s="102" t="s">
        <v>214</v>
      </c>
      <c r="BE48" s="102" t="s">
        <v>214</v>
      </c>
      <c r="BF48" s="102" t="s">
        <v>214</v>
      </c>
      <c r="BG48" s="102" t="s">
        <v>214</v>
      </c>
      <c r="BH48" s="102" t="s">
        <v>214</v>
      </c>
      <c r="BI48" s="123"/>
      <c r="BJ48" s="102"/>
      <c r="BK48" s="102"/>
      <c r="BL48" s="102"/>
      <c r="BM48" s="131"/>
      <c r="BN48" s="102"/>
      <c r="BO48" s="146">
        <f>BM48*VLOOKUP(D48,Factors!A$49:B$54,2,FALSE)</f>
        <v>0</v>
      </c>
      <c r="BP48" s="102"/>
      <c r="BQ48" s="102"/>
      <c r="BR48" s="102"/>
      <c r="BS48" s="54"/>
      <c r="BT48" s="102"/>
      <c r="BU48" s="102"/>
      <c r="BV48" s="146">
        <v>47977.599999999999</v>
      </c>
      <c r="BW48" s="146">
        <v>108204.8</v>
      </c>
      <c r="BX48" s="146">
        <v>156182.39999999999</v>
      </c>
      <c r="BY48" s="146">
        <v>0</v>
      </c>
      <c r="BZ48" s="146">
        <f t="shared" si="1"/>
        <v>156182.39999999999</v>
      </c>
      <c r="CA48" s="148">
        <v>0</v>
      </c>
      <c r="CB48" s="148">
        <v>0</v>
      </c>
      <c r="CC48" s="77">
        <f>BM48*VLOOKUP(D48,Factors!A$49:B$54,2,FALSE)</f>
        <v>0</v>
      </c>
      <c r="CD48" s="105"/>
      <c r="CE48" s="149"/>
    </row>
    <row r="49" spans="1:83" ht="409.5" x14ac:dyDescent="0.25">
      <c r="A49" s="5" t="s">
        <v>43</v>
      </c>
      <c r="B49" s="5" t="s">
        <v>4</v>
      </c>
      <c r="C49" s="1" t="s">
        <v>133</v>
      </c>
      <c r="D49" s="1" t="s">
        <v>137</v>
      </c>
      <c r="E49" s="5" t="s">
        <v>574</v>
      </c>
      <c r="F49" s="1" t="s">
        <v>482</v>
      </c>
      <c r="G49" s="55" t="s">
        <v>217</v>
      </c>
      <c r="H49" s="54">
        <v>2091</v>
      </c>
      <c r="I49" s="54">
        <v>342139</v>
      </c>
      <c r="J49" s="55" t="s">
        <v>213</v>
      </c>
      <c r="K49" s="54">
        <v>283833</v>
      </c>
      <c r="L49" s="55" t="s">
        <v>213</v>
      </c>
      <c r="M49" s="54">
        <v>58306</v>
      </c>
      <c r="N49" s="55" t="s">
        <v>213</v>
      </c>
      <c r="O49" s="52" t="s">
        <v>230</v>
      </c>
      <c r="P49" s="55" t="s">
        <v>212</v>
      </c>
      <c r="Q49" s="54">
        <v>508729</v>
      </c>
      <c r="R49" s="55" t="s">
        <v>213</v>
      </c>
      <c r="S49" s="55" t="s">
        <v>212</v>
      </c>
      <c r="T49" s="54">
        <v>102718</v>
      </c>
      <c r="U49" s="55" t="s">
        <v>213</v>
      </c>
      <c r="V49" s="62">
        <v>557</v>
      </c>
      <c r="W49" s="55" t="s">
        <v>213</v>
      </c>
      <c r="X49" s="54">
        <v>12847</v>
      </c>
      <c r="Y49" s="55" t="s">
        <v>213</v>
      </c>
      <c r="Z49" s="53">
        <v>14</v>
      </c>
      <c r="AA49" s="55" t="s">
        <v>213</v>
      </c>
      <c r="AB49" s="70">
        <v>2621</v>
      </c>
      <c r="AC49" s="55" t="s">
        <v>213</v>
      </c>
      <c r="AD49" s="53">
        <v>323</v>
      </c>
      <c r="AE49" s="55" t="s">
        <v>213</v>
      </c>
      <c r="AF49" s="53">
        <v>408</v>
      </c>
      <c r="AG49" s="55" t="s">
        <v>213</v>
      </c>
      <c r="AH49" s="54">
        <v>18449</v>
      </c>
      <c r="AI49" s="55" t="s">
        <v>213</v>
      </c>
      <c r="AJ49" s="53">
        <v>160</v>
      </c>
      <c r="AK49" s="55" t="s">
        <v>213</v>
      </c>
      <c r="AL49" s="54">
        <v>6754</v>
      </c>
      <c r="AM49" s="55" t="s">
        <v>213</v>
      </c>
      <c r="AN49" s="92" t="s">
        <v>214</v>
      </c>
      <c r="AO49" s="58"/>
      <c r="AP49" s="58"/>
      <c r="AQ49" s="57"/>
      <c r="AR49" s="57" t="s">
        <v>212</v>
      </c>
      <c r="AS49" s="57" t="s">
        <v>212</v>
      </c>
      <c r="AT49" s="57"/>
      <c r="AU49" s="57" t="s">
        <v>212</v>
      </c>
      <c r="AV49" s="57" t="s">
        <v>212</v>
      </c>
      <c r="AW49" s="57" t="s">
        <v>214</v>
      </c>
      <c r="AX49" s="57" t="s">
        <v>212</v>
      </c>
      <c r="AY49" s="57" t="s">
        <v>215</v>
      </c>
      <c r="AZ49" s="92" t="s">
        <v>443</v>
      </c>
      <c r="BA49" s="57" t="s">
        <v>212</v>
      </c>
      <c r="BB49" s="57" t="s">
        <v>214</v>
      </c>
      <c r="BC49" s="57" t="s">
        <v>212</v>
      </c>
      <c r="BD49" s="57" t="s">
        <v>212</v>
      </c>
      <c r="BE49" s="57" t="s">
        <v>212</v>
      </c>
      <c r="BF49" s="57" t="s">
        <v>212</v>
      </c>
      <c r="BG49" s="57" t="s">
        <v>212</v>
      </c>
      <c r="BH49" s="57" t="s">
        <v>231</v>
      </c>
      <c r="BI49" s="92" t="s">
        <v>214</v>
      </c>
      <c r="BJ49" s="57" t="s">
        <v>212</v>
      </c>
      <c r="BK49" s="57">
        <v>111</v>
      </c>
      <c r="BL49" s="57" t="s">
        <v>215</v>
      </c>
      <c r="BM49" s="130">
        <v>9324</v>
      </c>
      <c r="BN49" s="57" t="s">
        <v>215</v>
      </c>
      <c r="BO49" s="77">
        <f>BM49*VLOOKUP(D49,Factors!A$49:B$54,2,FALSE)</f>
        <v>126992.87999999999</v>
      </c>
      <c r="BP49" s="57" t="s">
        <v>212</v>
      </c>
      <c r="BQ49" s="57">
        <v>195</v>
      </c>
      <c r="BR49" s="57" t="s">
        <v>215</v>
      </c>
      <c r="BS49" s="54">
        <v>162</v>
      </c>
      <c r="BT49" s="57" t="s">
        <v>215</v>
      </c>
      <c r="BU49" s="57" t="s">
        <v>212</v>
      </c>
      <c r="BV49" s="77">
        <v>1582908.2576999997</v>
      </c>
      <c r="BW49" s="77">
        <v>7046494.824599999</v>
      </c>
      <c r="BX49" s="77">
        <v>8629403.082299998</v>
      </c>
      <c r="BY49" s="77">
        <v>2815628.328125</v>
      </c>
      <c r="BZ49" s="77">
        <f t="shared" si="1"/>
        <v>11445031.410424998</v>
      </c>
      <c r="CA49" s="87">
        <v>68.34375</v>
      </c>
      <c r="CB49" s="87">
        <v>230.34375</v>
      </c>
      <c r="CC49" s="77">
        <f>BM49*VLOOKUP(D49,Factors!A$49:B$54,2,FALSE)</f>
        <v>126992.87999999999</v>
      </c>
      <c r="CD49" s="92" t="s">
        <v>444</v>
      </c>
      <c r="CE49" s="93" t="s">
        <v>445</v>
      </c>
    </row>
    <row r="50" spans="1:83" ht="45" x14ac:dyDescent="0.25">
      <c r="A50" s="5" t="s">
        <v>149</v>
      </c>
      <c r="B50" s="5" t="s">
        <v>155</v>
      </c>
      <c r="C50" s="1" t="s">
        <v>129</v>
      </c>
      <c r="D50" s="1" t="s">
        <v>137</v>
      </c>
      <c r="E50" s="5" t="s">
        <v>156</v>
      </c>
      <c r="F50" s="1" t="s">
        <v>479</v>
      </c>
      <c r="G50" s="1" t="s">
        <v>209</v>
      </c>
      <c r="H50" s="66">
        <v>1337</v>
      </c>
      <c r="I50" s="66">
        <v>7180</v>
      </c>
      <c r="J50" s="1"/>
      <c r="K50" s="66">
        <v>5536</v>
      </c>
      <c r="L50" s="1" t="s">
        <v>210</v>
      </c>
      <c r="M50" s="54">
        <v>1467</v>
      </c>
      <c r="N50" s="1" t="s">
        <v>210</v>
      </c>
      <c r="O50" s="5"/>
      <c r="P50" s="1" t="s">
        <v>212</v>
      </c>
      <c r="Q50" s="66">
        <v>21259</v>
      </c>
      <c r="R50" s="1"/>
      <c r="S50" s="1" t="s">
        <v>212</v>
      </c>
      <c r="T50" s="66">
        <v>3504</v>
      </c>
      <c r="U50" s="1"/>
      <c r="V50" s="62">
        <v>631</v>
      </c>
      <c r="W50" s="1"/>
      <c r="X50" s="66">
        <v>5392</v>
      </c>
      <c r="Y50" s="1"/>
      <c r="Z50" s="74">
        <v>37</v>
      </c>
      <c r="AA50" s="1"/>
      <c r="AB50" s="66">
        <v>1180</v>
      </c>
      <c r="AC50" s="1"/>
      <c r="AD50" s="74">
        <v>87</v>
      </c>
      <c r="AE50" s="1"/>
      <c r="AF50" s="74">
        <v>6</v>
      </c>
      <c r="AG50" s="1"/>
      <c r="AH50" s="66">
        <v>620</v>
      </c>
      <c r="AI50" s="1"/>
      <c r="AJ50" s="74">
        <v>0</v>
      </c>
      <c r="AK50" s="1"/>
      <c r="AL50" s="66">
        <v>0</v>
      </c>
      <c r="AM50" s="1"/>
      <c r="AN50" s="91" t="s">
        <v>212</v>
      </c>
      <c r="AO50" s="76">
        <v>6</v>
      </c>
      <c r="AP50" s="76">
        <v>4</v>
      </c>
      <c r="AQ50" s="75"/>
      <c r="AR50" s="75" t="s">
        <v>212</v>
      </c>
      <c r="AS50" s="75" t="s">
        <v>212</v>
      </c>
      <c r="AT50" s="75" t="s">
        <v>214</v>
      </c>
      <c r="AU50" s="75" t="s">
        <v>212</v>
      </c>
      <c r="AV50" s="75" t="s">
        <v>214</v>
      </c>
      <c r="AW50" s="75" t="s">
        <v>214</v>
      </c>
      <c r="AX50" s="75" t="s">
        <v>214</v>
      </c>
      <c r="AY50" s="75" t="s">
        <v>216</v>
      </c>
      <c r="AZ50" s="91"/>
      <c r="BA50" s="75"/>
      <c r="BB50" s="75"/>
      <c r="BC50" s="75"/>
      <c r="BD50" s="75"/>
      <c r="BE50" s="75"/>
      <c r="BF50" s="75"/>
      <c r="BG50" s="75"/>
      <c r="BH50" s="75"/>
      <c r="BI50" s="91" t="s">
        <v>214</v>
      </c>
      <c r="BJ50" s="75" t="s">
        <v>212</v>
      </c>
      <c r="BK50" s="75">
        <v>127</v>
      </c>
      <c r="BL50" s="75"/>
      <c r="BM50" s="132">
        <v>1898.5</v>
      </c>
      <c r="BN50" s="75"/>
      <c r="BO50" s="77">
        <f>BM50*VLOOKUP(D50,Factors!A$49:B$54,2,FALSE)</f>
        <v>25857.57</v>
      </c>
      <c r="BP50" s="75" t="s">
        <v>212</v>
      </c>
      <c r="BQ50" s="75">
        <v>5</v>
      </c>
      <c r="BR50" s="75"/>
      <c r="BS50" s="54">
        <v>3</v>
      </c>
      <c r="BT50" s="75"/>
      <c r="BU50" s="75" t="s">
        <v>214</v>
      </c>
      <c r="BV50" s="77">
        <v>46808.540799999995</v>
      </c>
      <c r="BW50" s="77">
        <v>105568.19839999999</v>
      </c>
      <c r="BX50" s="77">
        <v>152376.73919999998</v>
      </c>
      <c r="BY50" s="77">
        <v>63883.75</v>
      </c>
      <c r="BZ50" s="77">
        <f t="shared" si="1"/>
        <v>216260.48919999998</v>
      </c>
      <c r="CA50" s="87">
        <v>1.59975</v>
      </c>
      <c r="CB50" s="87">
        <v>4.5997500000000002</v>
      </c>
      <c r="CC50" s="77">
        <f>BM50*VLOOKUP(D50,Factors!A$49:B$54,2,FALSE)</f>
        <v>25857.57</v>
      </c>
      <c r="CD50" s="91"/>
      <c r="CE50" s="93"/>
    </row>
    <row r="51" spans="1:83" ht="120" x14ac:dyDescent="0.25">
      <c r="A51" s="5" t="s">
        <v>44</v>
      </c>
      <c r="B51" s="5" t="s">
        <v>4</v>
      </c>
      <c r="C51" s="1" t="s">
        <v>129</v>
      </c>
      <c r="D51" s="1" t="s">
        <v>138</v>
      </c>
      <c r="E51" s="5"/>
      <c r="F51" s="1" t="s">
        <v>480</v>
      </c>
      <c r="G51" s="52" t="s">
        <v>209</v>
      </c>
      <c r="H51" s="54">
        <v>2434</v>
      </c>
      <c r="I51" s="54">
        <v>24375</v>
      </c>
      <c r="J51" s="55" t="s">
        <v>213</v>
      </c>
      <c r="K51" s="54">
        <v>22587</v>
      </c>
      <c r="L51" s="55" t="s">
        <v>213</v>
      </c>
      <c r="M51" s="54">
        <v>1747</v>
      </c>
      <c r="N51" s="55" t="s">
        <v>213</v>
      </c>
      <c r="O51" s="52" t="s">
        <v>211</v>
      </c>
      <c r="P51" s="55" t="s">
        <v>212</v>
      </c>
      <c r="Q51" s="54">
        <v>29000</v>
      </c>
      <c r="R51" s="55" t="s">
        <v>213</v>
      </c>
      <c r="S51" s="55" t="s">
        <v>212</v>
      </c>
      <c r="T51" s="54">
        <v>1700</v>
      </c>
      <c r="U51" s="55" t="s">
        <v>210</v>
      </c>
      <c r="V51" s="62">
        <v>28</v>
      </c>
      <c r="W51" s="55" t="s">
        <v>213</v>
      </c>
      <c r="X51" s="54">
        <v>915</v>
      </c>
      <c r="Y51" s="55" t="s">
        <v>213</v>
      </c>
      <c r="Z51" s="53">
        <v>3</v>
      </c>
      <c r="AA51" s="55" t="s">
        <v>213</v>
      </c>
      <c r="AB51" s="54">
        <v>325</v>
      </c>
      <c r="AC51" s="55" t="s">
        <v>213</v>
      </c>
      <c r="AD51" s="53">
        <v>25</v>
      </c>
      <c r="AE51" s="55" t="s">
        <v>213</v>
      </c>
      <c r="AF51" s="53">
        <v>169</v>
      </c>
      <c r="AG51" s="55" t="s">
        <v>213</v>
      </c>
      <c r="AH51" s="54">
        <v>3992</v>
      </c>
      <c r="AI51" s="55" t="s">
        <v>213</v>
      </c>
      <c r="AJ51" s="53">
        <v>26</v>
      </c>
      <c r="AK51" s="55" t="s">
        <v>213</v>
      </c>
      <c r="AL51" s="54">
        <v>1000</v>
      </c>
      <c r="AM51" s="55" t="s">
        <v>210</v>
      </c>
      <c r="AN51" s="92" t="s">
        <v>212</v>
      </c>
      <c r="AO51" s="58">
        <v>7</v>
      </c>
      <c r="AP51" s="58">
        <v>2</v>
      </c>
      <c r="AQ51" s="57" t="s">
        <v>215</v>
      </c>
      <c r="AR51" s="57" t="s">
        <v>212</v>
      </c>
      <c r="AS51" s="57" t="s">
        <v>212</v>
      </c>
      <c r="AT51" s="57"/>
      <c r="AU51" s="57" t="s">
        <v>212</v>
      </c>
      <c r="AV51" s="57" t="s">
        <v>212</v>
      </c>
      <c r="AW51" s="57" t="s">
        <v>212</v>
      </c>
      <c r="AX51" s="57" t="s">
        <v>212</v>
      </c>
      <c r="AY51" s="57" t="s">
        <v>215</v>
      </c>
      <c r="AZ51" s="92" t="s">
        <v>308</v>
      </c>
      <c r="BA51" s="57" t="s">
        <v>214</v>
      </c>
      <c r="BB51" s="57" t="s">
        <v>212</v>
      </c>
      <c r="BC51" s="57" t="s">
        <v>212</v>
      </c>
      <c r="BD51" s="57" t="s">
        <v>212</v>
      </c>
      <c r="BE51" s="57" t="s">
        <v>212</v>
      </c>
      <c r="BF51" s="57" t="s">
        <v>214</v>
      </c>
      <c r="BG51" s="57" t="s">
        <v>212</v>
      </c>
      <c r="BH51" s="57" t="s">
        <v>214</v>
      </c>
      <c r="BI51" s="92" t="s">
        <v>309</v>
      </c>
      <c r="BJ51" s="57" t="s">
        <v>212</v>
      </c>
      <c r="BK51" s="57">
        <v>250</v>
      </c>
      <c r="BL51" s="57" t="s">
        <v>216</v>
      </c>
      <c r="BM51" s="130">
        <v>10800</v>
      </c>
      <c r="BN51" s="57" t="s">
        <v>216</v>
      </c>
      <c r="BO51" s="77">
        <f>BM51*VLOOKUP(D51,Factors!A$49:B$54,2,FALSE)</f>
        <v>128628</v>
      </c>
      <c r="BP51" s="57" t="s">
        <v>212</v>
      </c>
      <c r="BQ51" s="57">
        <v>16</v>
      </c>
      <c r="BR51" s="57" t="s">
        <v>215</v>
      </c>
      <c r="BS51" s="54">
        <v>9.6</v>
      </c>
      <c r="BT51" s="57" t="s">
        <v>215</v>
      </c>
      <c r="BU51" s="57" t="s">
        <v>212</v>
      </c>
      <c r="BV51" s="77">
        <v>127806.28080000001</v>
      </c>
      <c r="BW51" s="77">
        <v>325451.56560000003</v>
      </c>
      <c r="BX51" s="77">
        <v>453257.84640000004</v>
      </c>
      <c r="BY51" s="77">
        <v>60929.8125</v>
      </c>
      <c r="BZ51" s="77">
        <f t="shared" si="1"/>
        <v>514187.65890000004</v>
      </c>
      <c r="CA51" s="87">
        <v>4.7951999999999995</v>
      </c>
      <c r="CB51" s="87">
        <v>14.395199999999999</v>
      </c>
      <c r="CC51" s="77">
        <f>BM51*VLOOKUP(D51,Factors!A$49:B$54,2,FALSE)</f>
        <v>128628</v>
      </c>
      <c r="CD51" s="60" t="s">
        <v>310</v>
      </c>
      <c r="CE51" s="93" t="s">
        <v>544</v>
      </c>
    </row>
    <row r="52" spans="1:83" ht="30" x14ac:dyDescent="0.25">
      <c r="A52" s="5" t="s">
        <v>45</v>
      </c>
      <c r="B52" s="5" t="s">
        <v>4</v>
      </c>
      <c r="C52" s="1" t="s">
        <v>129</v>
      </c>
      <c r="D52" s="1" t="s">
        <v>139</v>
      </c>
      <c r="E52" s="5"/>
      <c r="F52" s="1" t="s">
        <v>479</v>
      </c>
      <c r="G52" s="52" t="s">
        <v>311</v>
      </c>
      <c r="H52" s="54"/>
      <c r="I52" s="54">
        <v>137</v>
      </c>
      <c r="J52" s="55" t="s">
        <v>213</v>
      </c>
      <c r="K52" s="54">
        <v>130</v>
      </c>
      <c r="L52" s="55" t="s">
        <v>210</v>
      </c>
      <c r="M52" s="54">
        <v>2</v>
      </c>
      <c r="N52" s="55" t="s">
        <v>210</v>
      </c>
      <c r="O52" s="52" t="s">
        <v>312</v>
      </c>
      <c r="P52" s="55" t="s">
        <v>212</v>
      </c>
      <c r="Q52" s="54"/>
      <c r="R52" s="55"/>
      <c r="S52" s="55" t="s">
        <v>212</v>
      </c>
      <c r="T52" s="54">
        <v>2513</v>
      </c>
      <c r="U52" s="55" t="s">
        <v>213</v>
      </c>
      <c r="V52" s="62">
        <v>0</v>
      </c>
      <c r="W52" s="55" t="s">
        <v>213</v>
      </c>
      <c r="X52" s="54"/>
      <c r="Y52" s="55"/>
      <c r="Z52" s="53">
        <v>9</v>
      </c>
      <c r="AA52" s="55" t="s">
        <v>213</v>
      </c>
      <c r="AB52" s="54">
        <v>500</v>
      </c>
      <c r="AC52" s="55" t="s">
        <v>213</v>
      </c>
      <c r="AD52" s="53">
        <v>8</v>
      </c>
      <c r="AE52" s="55" t="s">
        <v>213</v>
      </c>
      <c r="AF52" s="53">
        <v>49</v>
      </c>
      <c r="AG52" s="55" t="s">
        <v>213</v>
      </c>
      <c r="AH52" s="54">
        <v>137</v>
      </c>
      <c r="AI52" s="55" t="s">
        <v>213</v>
      </c>
      <c r="AJ52" s="53">
        <v>10</v>
      </c>
      <c r="AK52" s="55" t="s">
        <v>213</v>
      </c>
      <c r="AL52" s="54">
        <v>129</v>
      </c>
      <c r="AM52" s="55" t="s">
        <v>213</v>
      </c>
      <c r="AN52" s="92" t="s">
        <v>214</v>
      </c>
      <c r="AO52" s="58"/>
      <c r="AP52" s="58"/>
      <c r="AQ52" s="57"/>
      <c r="AR52" s="57" t="s">
        <v>214</v>
      </c>
      <c r="AS52" s="57" t="s">
        <v>214</v>
      </c>
      <c r="AT52" s="57" t="s">
        <v>214</v>
      </c>
      <c r="AU52" s="57" t="s">
        <v>218</v>
      </c>
      <c r="AV52" s="57" t="s">
        <v>214</v>
      </c>
      <c r="AW52" s="57" t="s">
        <v>218</v>
      </c>
      <c r="AX52" s="57" t="s">
        <v>214</v>
      </c>
      <c r="AY52" s="57" t="s">
        <v>215</v>
      </c>
      <c r="AZ52" s="92" t="s">
        <v>261</v>
      </c>
      <c r="BA52" s="57" t="s">
        <v>214</v>
      </c>
      <c r="BB52" s="57" t="s">
        <v>214</v>
      </c>
      <c r="BC52" s="57" t="s">
        <v>214</v>
      </c>
      <c r="BD52" s="57" t="s">
        <v>214</v>
      </c>
      <c r="BE52" s="57" t="s">
        <v>214</v>
      </c>
      <c r="BF52" s="57" t="s">
        <v>214</v>
      </c>
      <c r="BG52" s="57" t="s">
        <v>214</v>
      </c>
      <c r="BH52" s="57" t="s">
        <v>214</v>
      </c>
      <c r="BI52" s="92" t="s">
        <v>214</v>
      </c>
      <c r="BJ52" s="57" t="s">
        <v>212</v>
      </c>
      <c r="BK52" s="57">
        <v>22</v>
      </c>
      <c r="BL52" s="57" t="s">
        <v>216</v>
      </c>
      <c r="BM52" s="130">
        <v>3000</v>
      </c>
      <c r="BN52" s="57" t="s">
        <v>216</v>
      </c>
      <c r="BO52" s="77">
        <f>BM52*VLOOKUP(D52,Factors!A$49:B$54,2,FALSE)</f>
        <v>46260</v>
      </c>
      <c r="BP52" s="57" t="s">
        <v>212</v>
      </c>
      <c r="BQ52" s="57">
        <v>3</v>
      </c>
      <c r="BR52" s="57" t="s">
        <v>215</v>
      </c>
      <c r="BS52" s="54">
        <v>3</v>
      </c>
      <c r="BT52" s="57" t="s">
        <v>215</v>
      </c>
      <c r="BU52" s="57" t="s">
        <v>214</v>
      </c>
      <c r="BV52" s="77">
        <v>689.81899999999985</v>
      </c>
      <c r="BW52" s="77">
        <v>1556.451</v>
      </c>
      <c r="BX52" s="77">
        <v>2246.27</v>
      </c>
      <c r="BY52" s="77">
        <v>88655</v>
      </c>
      <c r="BZ52" s="77">
        <f t="shared" si="1"/>
        <v>90901.27</v>
      </c>
      <c r="CA52" s="87">
        <v>1.59975</v>
      </c>
      <c r="CB52" s="87">
        <v>4.5997500000000002</v>
      </c>
      <c r="CC52" s="77">
        <f>BM52*VLOOKUP(D52,Factors!A$49:B$54,2,FALSE)</f>
        <v>46260</v>
      </c>
      <c r="CD52" s="60"/>
      <c r="CE52" s="93"/>
    </row>
    <row r="53" spans="1:83" ht="105" x14ac:dyDescent="0.25">
      <c r="A53" s="5" t="s">
        <v>46</v>
      </c>
      <c r="B53" s="5" t="s">
        <v>4</v>
      </c>
      <c r="C53" s="2" t="s">
        <v>131</v>
      </c>
      <c r="D53" s="1" t="s">
        <v>136</v>
      </c>
      <c r="E53" s="5" t="s">
        <v>144</v>
      </c>
      <c r="F53" s="1" t="s">
        <v>481</v>
      </c>
      <c r="G53" s="1" t="s">
        <v>209</v>
      </c>
      <c r="H53" s="66">
        <v>1685</v>
      </c>
      <c r="I53" s="66">
        <v>56823</v>
      </c>
      <c r="J53" s="1" t="s">
        <v>213</v>
      </c>
      <c r="K53" s="66">
        <v>32374</v>
      </c>
      <c r="L53" s="1" t="s">
        <v>213</v>
      </c>
      <c r="M53" s="66">
        <v>24449</v>
      </c>
      <c r="N53" s="1" t="s">
        <v>210</v>
      </c>
      <c r="O53" s="5"/>
      <c r="P53" s="1" t="s">
        <v>212</v>
      </c>
      <c r="Q53" s="66">
        <v>46461</v>
      </c>
      <c r="R53" s="1" t="s">
        <v>210</v>
      </c>
      <c r="S53" s="1" t="s">
        <v>212</v>
      </c>
      <c r="T53" s="66">
        <v>11468</v>
      </c>
      <c r="U53" s="1" t="s">
        <v>213</v>
      </c>
      <c r="V53" s="62">
        <v>271</v>
      </c>
      <c r="W53" s="1"/>
      <c r="X53" s="66">
        <v>10767</v>
      </c>
      <c r="Y53" s="1"/>
      <c r="Z53" s="74">
        <v>2</v>
      </c>
      <c r="AA53" s="1"/>
      <c r="AB53" s="66">
        <v>180</v>
      </c>
      <c r="AC53" s="1"/>
      <c r="AD53" s="74">
        <v>251</v>
      </c>
      <c r="AE53" s="1"/>
      <c r="AF53" s="74">
        <v>18</v>
      </c>
      <c r="AG53" s="1"/>
      <c r="AH53" s="66">
        <v>930</v>
      </c>
      <c r="AI53" s="1"/>
      <c r="AJ53" s="74">
        <v>6</v>
      </c>
      <c r="AK53" s="1"/>
      <c r="AL53" s="66">
        <v>75</v>
      </c>
      <c r="AM53" s="1"/>
      <c r="AN53" s="91" t="s">
        <v>212</v>
      </c>
      <c r="AO53" s="76">
        <v>19.2</v>
      </c>
      <c r="AP53" s="76">
        <v>10.95</v>
      </c>
      <c r="AQ53" s="75"/>
      <c r="AR53" s="75" t="s">
        <v>212</v>
      </c>
      <c r="AS53" s="75" t="s">
        <v>212</v>
      </c>
      <c r="AT53" s="75" t="s">
        <v>214</v>
      </c>
      <c r="AU53" s="75" t="s">
        <v>212</v>
      </c>
      <c r="AV53" s="75" t="s">
        <v>212</v>
      </c>
      <c r="AW53" s="75" t="s">
        <v>212</v>
      </c>
      <c r="AX53" s="75"/>
      <c r="AY53" s="75"/>
      <c r="AZ53" s="91" t="s">
        <v>486</v>
      </c>
      <c r="BA53" s="75" t="s">
        <v>212</v>
      </c>
      <c r="BB53" s="75"/>
      <c r="BC53" s="75" t="s">
        <v>212</v>
      </c>
      <c r="BD53" s="75"/>
      <c r="BE53" s="75"/>
      <c r="BF53" s="75"/>
      <c r="BG53" s="75"/>
      <c r="BH53" s="75" t="s">
        <v>483</v>
      </c>
      <c r="BI53" s="91" t="s">
        <v>214</v>
      </c>
      <c r="BJ53" s="75" t="s">
        <v>212</v>
      </c>
      <c r="BK53" s="75">
        <v>122</v>
      </c>
      <c r="BL53" s="75" t="s">
        <v>215</v>
      </c>
      <c r="BM53" s="132">
        <v>8459</v>
      </c>
      <c r="BN53" s="75" t="s">
        <v>215</v>
      </c>
      <c r="BO53" s="77">
        <f>BM53*VLOOKUP(D53,Factors!A$49:B$54,2,FALSE)</f>
        <v>95163.75</v>
      </c>
      <c r="BP53" s="75" t="s">
        <v>212</v>
      </c>
      <c r="BQ53" s="75">
        <v>22</v>
      </c>
      <c r="BR53" s="75" t="s">
        <v>210</v>
      </c>
      <c r="BS53" s="79">
        <v>20.100000000000001</v>
      </c>
      <c r="BT53" s="75" t="s">
        <v>210</v>
      </c>
      <c r="BU53" s="75" t="s">
        <v>212</v>
      </c>
      <c r="BV53" s="77">
        <v>141306.03520000001</v>
      </c>
      <c r="BW53" s="77">
        <v>629039.76959999988</v>
      </c>
      <c r="BX53" s="77">
        <v>770345.80479999993</v>
      </c>
      <c r="BY53" s="77">
        <v>1054230.16625</v>
      </c>
      <c r="BZ53" s="77">
        <f t="shared" si="1"/>
        <v>1824575.9710499998</v>
      </c>
      <c r="CA53" s="87">
        <v>8.4796874999999989</v>
      </c>
      <c r="CB53" s="87">
        <v>28.579687499999999</v>
      </c>
      <c r="CC53" s="77">
        <f>BM53*VLOOKUP(D53,Factors!A$49:B$54,2,FALSE)</f>
        <v>95163.75</v>
      </c>
      <c r="CD53" s="75"/>
      <c r="CE53" s="106"/>
    </row>
    <row r="54" spans="1:83" ht="30" x14ac:dyDescent="0.25">
      <c r="A54" s="5" t="s">
        <v>47</v>
      </c>
      <c r="B54" s="5" t="s">
        <v>4</v>
      </c>
      <c r="C54" s="1" t="s">
        <v>129</v>
      </c>
      <c r="D54" s="1" t="s">
        <v>138</v>
      </c>
      <c r="E54" s="5"/>
      <c r="F54" s="1" t="s">
        <v>479</v>
      </c>
      <c r="G54" s="52" t="s">
        <v>217</v>
      </c>
      <c r="H54" s="54">
        <v>696</v>
      </c>
      <c r="I54" s="54">
        <v>1297</v>
      </c>
      <c r="J54" s="55" t="s">
        <v>213</v>
      </c>
      <c r="K54" s="54">
        <v>1250</v>
      </c>
      <c r="L54" s="55" t="s">
        <v>210</v>
      </c>
      <c r="M54" s="66">
        <v>47</v>
      </c>
      <c r="N54" s="55" t="s">
        <v>210</v>
      </c>
      <c r="O54" s="52" t="s">
        <v>313</v>
      </c>
      <c r="P54" s="55" t="s">
        <v>212</v>
      </c>
      <c r="Q54" s="54">
        <v>7826</v>
      </c>
      <c r="R54" s="55" t="s">
        <v>213</v>
      </c>
      <c r="S54" s="55" t="s">
        <v>212</v>
      </c>
      <c r="T54" s="54">
        <v>218</v>
      </c>
      <c r="U54" s="55" t="s">
        <v>213</v>
      </c>
      <c r="V54" s="62">
        <v>1</v>
      </c>
      <c r="W54" s="55" t="s">
        <v>213</v>
      </c>
      <c r="X54" s="54">
        <v>51</v>
      </c>
      <c r="Y54" s="55" t="s">
        <v>213</v>
      </c>
      <c r="Z54" s="53">
        <v>0</v>
      </c>
      <c r="AA54" s="55" t="s">
        <v>213</v>
      </c>
      <c r="AB54" s="54">
        <v>0</v>
      </c>
      <c r="AC54" s="55" t="s">
        <v>213</v>
      </c>
      <c r="AD54" s="53">
        <v>1</v>
      </c>
      <c r="AE54" s="55" t="s">
        <v>213</v>
      </c>
      <c r="AF54" s="53">
        <v>0</v>
      </c>
      <c r="AG54" s="55" t="s">
        <v>213</v>
      </c>
      <c r="AH54" s="54">
        <v>0</v>
      </c>
      <c r="AI54" s="55" t="s">
        <v>213</v>
      </c>
      <c r="AJ54" s="53">
        <v>9</v>
      </c>
      <c r="AK54" s="55" t="s">
        <v>213</v>
      </c>
      <c r="AL54" s="54">
        <v>677</v>
      </c>
      <c r="AM54" s="55" t="s">
        <v>213</v>
      </c>
      <c r="AN54" s="92" t="s">
        <v>214</v>
      </c>
      <c r="AO54" s="58"/>
      <c r="AP54" s="58"/>
      <c r="AQ54" s="57"/>
      <c r="AR54" s="57" t="s">
        <v>212</v>
      </c>
      <c r="AS54" s="57" t="s">
        <v>214</v>
      </c>
      <c r="AT54" s="57" t="s">
        <v>214</v>
      </c>
      <c r="AU54" s="57" t="s">
        <v>214</v>
      </c>
      <c r="AV54" s="57" t="s">
        <v>214</v>
      </c>
      <c r="AW54" s="57" t="s">
        <v>212</v>
      </c>
      <c r="AX54" s="57" t="s">
        <v>214</v>
      </c>
      <c r="AY54" s="57" t="s">
        <v>215</v>
      </c>
      <c r="AZ54" s="92" t="s">
        <v>219</v>
      </c>
      <c r="BA54" s="57" t="s">
        <v>214</v>
      </c>
      <c r="BB54" s="57" t="s">
        <v>214</v>
      </c>
      <c r="BC54" s="57" t="s">
        <v>214</v>
      </c>
      <c r="BD54" s="57" t="s">
        <v>214</v>
      </c>
      <c r="BE54" s="57" t="s">
        <v>214</v>
      </c>
      <c r="BF54" s="57" t="s">
        <v>214</v>
      </c>
      <c r="BG54" s="57" t="s">
        <v>212</v>
      </c>
      <c r="BH54" s="57" t="s">
        <v>314</v>
      </c>
      <c r="BI54" s="92" t="s">
        <v>214</v>
      </c>
      <c r="BJ54" s="57" t="s">
        <v>212</v>
      </c>
      <c r="BK54" s="57">
        <v>28</v>
      </c>
      <c r="BL54" s="57" t="s">
        <v>215</v>
      </c>
      <c r="BM54" s="130">
        <v>4000</v>
      </c>
      <c r="BN54" s="57" t="s">
        <v>216</v>
      </c>
      <c r="BO54" s="77">
        <f>BM54*VLOOKUP(D54,Factors!A$49:B$54,2,FALSE)</f>
        <v>47640</v>
      </c>
      <c r="BP54" s="57" t="s">
        <v>214</v>
      </c>
      <c r="BQ54" s="57"/>
      <c r="BR54" s="57"/>
      <c r="BS54" s="54"/>
      <c r="BT54" s="57"/>
      <c r="BU54" s="57" t="s">
        <v>212</v>
      </c>
      <c r="BV54" s="77">
        <v>7555.25</v>
      </c>
      <c r="BW54" s="77">
        <v>17046.125</v>
      </c>
      <c r="BX54" s="77">
        <v>24601.375</v>
      </c>
      <c r="BY54" s="77">
        <v>9411.1845625000005</v>
      </c>
      <c r="BZ54" s="77">
        <f t="shared" si="1"/>
        <v>34012.559562499999</v>
      </c>
      <c r="CA54" s="87">
        <v>0</v>
      </c>
      <c r="CB54" s="87">
        <v>0</v>
      </c>
      <c r="CC54" s="77">
        <f>BM54*VLOOKUP(D54,Factors!A$49:B$54,2,FALSE)</f>
        <v>47640</v>
      </c>
      <c r="CD54" s="60" t="s">
        <v>315</v>
      </c>
      <c r="CE54" s="93"/>
    </row>
    <row r="55" spans="1:83" ht="45" x14ac:dyDescent="0.25">
      <c r="A55" s="5" t="s">
        <v>152</v>
      </c>
      <c r="B55" s="5" t="s">
        <v>155</v>
      </c>
      <c r="C55" s="1" t="s">
        <v>129</v>
      </c>
      <c r="D55" s="1" t="s">
        <v>140</v>
      </c>
      <c r="E55" s="5"/>
      <c r="F55" s="1" t="s">
        <v>479</v>
      </c>
      <c r="G55" s="52" t="s">
        <v>209</v>
      </c>
      <c r="H55" s="54">
        <v>344</v>
      </c>
      <c r="I55" s="54">
        <v>500</v>
      </c>
      <c r="J55" s="55" t="s">
        <v>210</v>
      </c>
      <c r="K55" s="54">
        <v>300</v>
      </c>
      <c r="L55" s="55" t="s">
        <v>210</v>
      </c>
      <c r="M55" s="66">
        <v>200</v>
      </c>
      <c r="N55" s="55" t="s">
        <v>210</v>
      </c>
      <c r="O55" s="52" t="s">
        <v>316</v>
      </c>
      <c r="P55" s="55" t="s">
        <v>212</v>
      </c>
      <c r="Q55" s="54">
        <v>4669</v>
      </c>
      <c r="R55" s="55" t="s">
        <v>210</v>
      </c>
      <c r="S55" s="55" t="s">
        <v>214</v>
      </c>
      <c r="T55" s="54"/>
      <c r="U55" s="55"/>
      <c r="V55" s="62">
        <v>10</v>
      </c>
      <c r="W55" s="55" t="s">
        <v>210</v>
      </c>
      <c r="X55" s="61">
        <v>120</v>
      </c>
      <c r="Y55" s="55" t="s">
        <v>210</v>
      </c>
      <c r="Z55" s="53">
        <v>3</v>
      </c>
      <c r="AA55" s="55" t="s">
        <v>210</v>
      </c>
      <c r="AB55" s="54">
        <v>25</v>
      </c>
      <c r="AC55" s="55" t="s">
        <v>210</v>
      </c>
      <c r="AD55" s="53">
        <v>4</v>
      </c>
      <c r="AE55" s="55" t="s">
        <v>210</v>
      </c>
      <c r="AF55" s="53">
        <v>0</v>
      </c>
      <c r="AG55" s="55" t="s">
        <v>213</v>
      </c>
      <c r="AH55" s="54" t="s">
        <v>211</v>
      </c>
      <c r="AI55" s="55" t="s">
        <v>210</v>
      </c>
      <c r="AJ55" s="53" t="s">
        <v>211</v>
      </c>
      <c r="AK55" s="55" t="s">
        <v>210</v>
      </c>
      <c r="AL55" s="54" t="s">
        <v>211</v>
      </c>
      <c r="AM55" s="55" t="s">
        <v>210</v>
      </c>
      <c r="AN55" s="92" t="s">
        <v>214</v>
      </c>
      <c r="AO55" s="58"/>
      <c r="AP55" s="58"/>
      <c r="AQ55" s="57"/>
      <c r="AR55" s="57" t="s">
        <v>214</v>
      </c>
      <c r="AS55" s="57" t="s">
        <v>214</v>
      </c>
      <c r="AT55" s="57" t="s">
        <v>214</v>
      </c>
      <c r="AU55" s="57" t="s">
        <v>214</v>
      </c>
      <c r="AV55" s="57" t="s">
        <v>214</v>
      </c>
      <c r="AW55" s="57" t="s">
        <v>214</v>
      </c>
      <c r="AX55" s="57" t="s">
        <v>212</v>
      </c>
      <c r="AY55" s="57" t="s">
        <v>215</v>
      </c>
      <c r="AZ55" s="92" t="s">
        <v>317</v>
      </c>
      <c r="BA55" s="57" t="s">
        <v>214</v>
      </c>
      <c r="BB55" s="57" t="s">
        <v>214</v>
      </c>
      <c r="BC55" s="57" t="s">
        <v>212</v>
      </c>
      <c r="BD55" s="57" t="s">
        <v>214</v>
      </c>
      <c r="BE55" s="57" t="s">
        <v>212</v>
      </c>
      <c r="BF55" s="57" t="s">
        <v>214</v>
      </c>
      <c r="BG55" s="57" t="s">
        <v>212</v>
      </c>
      <c r="BH55" s="57" t="s">
        <v>214</v>
      </c>
      <c r="BI55" s="92" t="s">
        <v>214</v>
      </c>
      <c r="BJ55" s="57" t="s">
        <v>212</v>
      </c>
      <c r="BK55" s="57">
        <v>6</v>
      </c>
      <c r="BL55" s="57" t="s">
        <v>215</v>
      </c>
      <c r="BM55" s="130">
        <v>260</v>
      </c>
      <c r="BN55" s="57" t="s">
        <v>215</v>
      </c>
      <c r="BO55" s="77">
        <f>BM55*VLOOKUP(D55,Factors!A$49:B$54,2,FALSE)</f>
        <v>3585.3999999999996</v>
      </c>
      <c r="BP55" s="57" t="s">
        <v>214</v>
      </c>
      <c r="BQ55" s="57"/>
      <c r="BR55" s="57"/>
      <c r="BS55" s="54"/>
      <c r="BT55" s="57"/>
      <c r="BU55" s="57" t="s">
        <v>212</v>
      </c>
      <c r="BV55" s="77">
        <v>1820.31</v>
      </c>
      <c r="BW55" s="77">
        <v>4105.38</v>
      </c>
      <c r="BX55" s="77">
        <v>5925.6900000000005</v>
      </c>
      <c r="BY55" s="77">
        <v>5109.3962499999998</v>
      </c>
      <c r="BZ55" s="77">
        <f t="shared" si="1"/>
        <v>11035.08625</v>
      </c>
      <c r="CA55" s="87">
        <v>0</v>
      </c>
      <c r="CB55" s="87">
        <v>0</v>
      </c>
      <c r="CC55" s="77">
        <f>BM55*VLOOKUP(D55,Factors!A$49:B$54,2,FALSE)</f>
        <v>3585.3999999999996</v>
      </c>
      <c r="CD55" s="60" t="s">
        <v>211</v>
      </c>
      <c r="CE55" s="93" t="s">
        <v>211</v>
      </c>
    </row>
    <row r="56" spans="1:83" ht="30" x14ac:dyDescent="0.25">
      <c r="A56" s="5" t="s">
        <v>48</v>
      </c>
      <c r="B56" s="5" t="s">
        <v>4</v>
      </c>
      <c r="C56" s="1" t="s">
        <v>129</v>
      </c>
      <c r="D56" s="1" t="s">
        <v>139</v>
      </c>
      <c r="E56" s="5"/>
      <c r="F56" s="1" t="s">
        <v>480</v>
      </c>
      <c r="G56" s="52" t="s">
        <v>217</v>
      </c>
      <c r="H56" s="54">
        <v>1785</v>
      </c>
      <c r="I56" s="54">
        <v>21682</v>
      </c>
      <c r="J56" s="55" t="s">
        <v>210</v>
      </c>
      <c r="K56" s="54">
        <v>16021</v>
      </c>
      <c r="L56" s="55" t="s">
        <v>210</v>
      </c>
      <c r="M56" s="66">
        <v>5661</v>
      </c>
      <c r="N56" s="55" t="s">
        <v>210</v>
      </c>
      <c r="O56" s="52" t="s">
        <v>220</v>
      </c>
      <c r="P56" s="55" t="s">
        <v>212</v>
      </c>
      <c r="Q56" s="54">
        <v>9916</v>
      </c>
      <c r="R56" s="55" t="s">
        <v>213</v>
      </c>
      <c r="S56" s="55" t="s">
        <v>212</v>
      </c>
      <c r="T56" s="54">
        <v>4763</v>
      </c>
      <c r="U56" s="55" t="s">
        <v>213</v>
      </c>
      <c r="V56" s="62">
        <v>20</v>
      </c>
      <c r="W56" s="55" t="s">
        <v>213</v>
      </c>
      <c r="X56" s="54">
        <v>752</v>
      </c>
      <c r="Y56" s="55" t="s">
        <v>210</v>
      </c>
      <c r="Z56" s="53">
        <v>21</v>
      </c>
      <c r="AA56" s="55" t="s">
        <v>213</v>
      </c>
      <c r="AB56" s="54">
        <v>1052</v>
      </c>
      <c r="AC56" s="55" t="s">
        <v>210</v>
      </c>
      <c r="AD56" s="53">
        <v>28</v>
      </c>
      <c r="AE56" s="55" t="s">
        <v>210</v>
      </c>
      <c r="AF56" s="53">
        <v>121</v>
      </c>
      <c r="AG56" s="55" t="s">
        <v>210</v>
      </c>
      <c r="AH56" s="54">
        <v>3701</v>
      </c>
      <c r="AI56" s="55" t="s">
        <v>213</v>
      </c>
      <c r="AJ56" s="53">
        <v>11</v>
      </c>
      <c r="AK56" s="55" t="s">
        <v>210</v>
      </c>
      <c r="AL56" s="54">
        <v>697</v>
      </c>
      <c r="AM56" s="55" t="s">
        <v>210</v>
      </c>
      <c r="AN56" s="92" t="s">
        <v>214</v>
      </c>
      <c r="AO56" s="58"/>
      <c r="AP56" s="58"/>
      <c r="AQ56" s="57"/>
      <c r="AR56" s="57" t="s">
        <v>212</v>
      </c>
      <c r="AS56" s="57" t="s">
        <v>214</v>
      </c>
      <c r="AT56" s="57" t="s">
        <v>214</v>
      </c>
      <c r="AU56" s="57" t="s">
        <v>212</v>
      </c>
      <c r="AV56" s="57" t="s">
        <v>212</v>
      </c>
      <c r="AW56" s="57" t="s">
        <v>214</v>
      </c>
      <c r="AX56" s="57" t="s">
        <v>212</v>
      </c>
      <c r="AY56" s="57" t="s">
        <v>215</v>
      </c>
      <c r="AZ56" s="92" t="s">
        <v>318</v>
      </c>
      <c r="BA56" s="57" t="s">
        <v>214</v>
      </c>
      <c r="BB56" s="57" t="s">
        <v>214</v>
      </c>
      <c r="BC56" s="57" t="s">
        <v>214</v>
      </c>
      <c r="BD56" s="57" t="s">
        <v>212</v>
      </c>
      <c r="BE56" s="57" t="s">
        <v>212</v>
      </c>
      <c r="BF56" s="57" t="s">
        <v>212</v>
      </c>
      <c r="BG56" s="57" t="s">
        <v>212</v>
      </c>
      <c r="BH56" s="57" t="s">
        <v>214</v>
      </c>
      <c r="BI56" s="92" t="s">
        <v>214</v>
      </c>
      <c r="BJ56" s="57" t="s">
        <v>212</v>
      </c>
      <c r="BK56" s="57">
        <v>45</v>
      </c>
      <c r="BL56" s="57" t="s">
        <v>216</v>
      </c>
      <c r="BM56" s="130">
        <v>3300</v>
      </c>
      <c r="BN56" s="57" t="s">
        <v>216</v>
      </c>
      <c r="BO56" s="77">
        <f>BM56*VLOOKUP(D56,Factors!A$49:B$54,2,FALSE)</f>
        <v>50886</v>
      </c>
      <c r="BP56" s="57" t="s">
        <v>212</v>
      </c>
      <c r="BQ56" s="57">
        <v>9</v>
      </c>
      <c r="BR56" s="57" t="s">
        <v>215</v>
      </c>
      <c r="BS56" s="54">
        <v>4.5</v>
      </c>
      <c r="BT56" s="57" t="s">
        <v>210</v>
      </c>
      <c r="BU56" s="57" t="s">
        <v>214</v>
      </c>
      <c r="BV56" s="77">
        <v>79585.919599999994</v>
      </c>
      <c r="BW56" s="77">
        <v>202672.05840000001</v>
      </c>
      <c r="BX56" s="77">
        <v>282257.978</v>
      </c>
      <c r="BY56" s="77">
        <v>97945.593124999985</v>
      </c>
      <c r="BZ56" s="77">
        <f t="shared" si="1"/>
        <v>380203.57112500002</v>
      </c>
      <c r="CA56" s="87">
        <v>2.2477499999999999</v>
      </c>
      <c r="CB56" s="87">
        <v>6.7477499999999999</v>
      </c>
      <c r="CC56" s="77">
        <f>BM56*VLOOKUP(D56,Factors!A$49:B$54,2,FALSE)</f>
        <v>50886</v>
      </c>
      <c r="CD56" s="60"/>
      <c r="CE56" s="93"/>
    </row>
    <row r="57" spans="1:83" ht="30" x14ac:dyDescent="0.25">
      <c r="A57" s="5" t="s">
        <v>568</v>
      </c>
      <c r="B57" s="5" t="s">
        <v>4</v>
      </c>
      <c r="C57" s="2" t="s">
        <v>131</v>
      </c>
      <c r="D57" s="1" t="s">
        <v>141</v>
      </c>
      <c r="E57" s="5"/>
      <c r="F57" s="1" t="s">
        <v>480</v>
      </c>
      <c r="G57" s="52" t="s">
        <v>217</v>
      </c>
      <c r="H57" s="54">
        <v>1989</v>
      </c>
      <c r="I57" s="54">
        <v>47049</v>
      </c>
      <c r="J57" s="55" t="s">
        <v>213</v>
      </c>
      <c r="K57" s="61">
        <f>I57*VLOOKUP($F57,Factors!$B$19:$C$22,2,FALSE)</f>
        <v>33875.279999999999</v>
      </c>
      <c r="M57" s="61">
        <f>I57-K57</f>
        <v>13173.720000000001</v>
      </c>
      <c r="N57" s="188" t="s">
        <v>564</v>
      </c>
      <c r="O57" s="52" t="s">
        <v>214</v>
      </c>
      <c r="P57" s="55" t="s">
        <v>212</v>
      </c>
      <c r="Q57" s="54">
        <v>140085</v>
      </c>
      <c r="R57" s="55" t="s">
        <v>213</v>
      </c>
      <c r="S57" s="55" t="s">
        <v>212</v>
      </c>
      <c r="T57" s="54">
        <v>8198</v>
      </c>
      <c r="U57" s="55" t="s">
        <v>213</v>
      </c>
      <c r="V57" s="62"/>
      <c r="W57" s="55"/>
      <c r="X57" s="54">
        <v>2285</v>
      </c>
      <c r="Y57" s="55" t="s">
        <v>213</v>
      </c>
      <c r="Z57" s="53"/>
      <c r="AA57" s="55"/>
      <c r="AB57" s="54"/>
      <c r="AC57" s="55"/>
      <c r="AD57" s="53"/>
      <c r="AE57" s="55"/>
      <c r="AF57" s="53"/>
      <c r="AG57" s="55"/>
      <c r="AH57" s="54"/>
      <c r="AI57" s="55"/>
      <c r="AJ57" s="53"/>
      <c r="AK57" s="55"/>
      <c r="AL57" s="54">
        <v>1089</v>
      </c>
      <c r="AM57" s="55" t="s">
        <v>210</v>
      </c>
      <c r="AN57" s="92" t="s">
        <v>214</v>
      </c>
      <c r="AO57" s="58"/>
      <c r="AP57" s="58"/>
      <c r="AQ57" s="57"/>
      <c r="AR57" s="57" t="s">
        <v>212</v>
      </c>
      <c r="AS57" s="57" t="s">
        <v>214</v>
      </c>
      <c r="AT57" s="57" t="s">
        <v>212</v>
      </c>
      <c r="AU57" s="57" t="s">
        <v>212</v>
      </c>
      <c r="AV57" s="57" t="s">
        <v>212</v>
      </c>
      <c r="AW57" s="57" t="s">
        <v>214</v>
      </c>
      <c r="AX57" s="57" t="s">
        <v>212</v>
      </c>
      <c r="AY57" s="57" t="s">
        <v>215</v>
      </c>
      <c r="AZ57" s="92" t="s">
        <v>214</v>
      </c>
      <c r="BA57" s="57" t="s">
        <v>212</v>
      </c>
      <c r="BB57" s="57" t="s">
        <v>212</v>
      </c>
      <c r="BC57" s="57" t="s">
        <v>212</v>
      </c>
      <c r="BD57" s="57" t="s">
        <v>212</v>
      </c>
      <c r="BE57" s="57" t="s">
        <v>214</v>
      </c>
      <c r="BF57" s="57" t="s">
        <v>212</v>
      </c>
      <c r="BG57" s="57" t="s">
        <v>214</v>
      </c>
      <c r="BH57" s="92" t="s">
        <v>214</v>
      </c>
      <c r="BI57" s="92" t="s">
        <v>214</v>
      </c>
      <c r="BJ57" s="57" t="s">
        <v>212</v>
      </c>
      <c r="BK57" s="57">
        <v>166</v>
      </c>
      <c r="BL57" s="57" t="s">
        <v>215</v>
      </c>
      <c r="BM57" s="130">
        <v>9550</v>
      </c>
      <c r="BN57" s="57" t="s">
        <v>215</v>
      </c>
      <c r="BO57" s="77">
        <f>BM57*VLOOKUP(D57,Factors!A$49:B$54,2,FALSE)</f>
        <v>125773.5</v>
      </c>
      <c r="BP57" s="57" t="s">
        <v>212</v>
      </c>
      <c r="BQ57" s="57">
        <v>13</v>
      </c>
      <c r="BR57" s="57" t="s">
        <v>215</v>
      </c>
      <c r="BS57" s="59">
        <v>9</v>
      </c>
      <c r="BT57" s="57" t="s">
        <v>215</v>
      </c>
      <c r="BU57" s="57" t="s">
        <v>212</v>
      </c>
      <c r="BV57" s="77">
        <v>132655.59648000001</v>
      </c>
      <c r="BW57" s="77">
        <v>337479.08947200002</v>
      </c>
      <c r="BX57" s="77">
        <v>470134.68595200003</v>
      </c>
      <c r="BY57" s="77">
        <v>703109.26487499988</v>
      </c>
      <c r="BZ57" s="77">
        <f t="shared" si="1"/>
        <v>1173243.950827</v>
      </c>
      <c r="CA57" s="87">
        <v>4.4954999999999998</v>
      </c>
      <c r="CB57" s="87">
        <v>13.4955</v>
      </c>
      <c r="CC57" s="77">
        <f>BM57*VLOOKUP(D57,Factors!A$49:B$54,2,FALSE)</f>
        <v>125773.5</v>
      </c>
      <c r="CD57" s="60"/>
      <c r="CE57" s="93"/>
    </row>
    <row r="58" spans="1:83" ht="60" x14ac:dyDescent="0.25">
      <c r="A58" s="5" t="s">
        <v>49</v>
      </c>
      <c r="B58" s="114" t="s">
        <v>50</v>
      </c>
      <c r="C58" s="2" t="s">
        <v>129</v>
      </c>
      <c r="D58" s="1" t="s">
        <v>138</v>
      </c>
      <c r="E58" s="5"/>
      <c r="F58" s="1" t="s">
        <v>479</v>
      </c>
      <c r="G58" s="52" t="s">
        <v>209</v>
      </c>
      <c r="H58" s="54">
        <v>638</v>
      </c>
      <c r="I58" s="54">
        <v>4895</v>
      </c>
      <c r="J58" s="55" t="s">
        <v>213</v>
      </c>
      <c r="K58" s="54">
        <v>4328</v>
      </c>
      <c r="L58" s="55" t="s">
        <v>213</v>
      </c>
      <c r="M58" s="54">
        <v>567</v>
      </c>
      <c r="N58" s="55" t="s">
        <v>213</v>
      </c>
      <c r="O58" s="52" t="s">
        <v>211</v>
      </c>
      <c r="P58" s="55" t="s">
        <v>212</v>
      </c>
      <c r="Q58" s="54">
        <v>7705</v>
      </c>
      <c r="R58" s="55" t="s">
        <v>213</v>
      </c>
      <c r="S58" s="55" t="s">
        <v>212</v>
      </c>
      <c r="T58" s="54">
        <v>587</v>
      </c>
      <c r="U58" s="55" t="s">
        <v>213</v>
      </c>
      <c r="V58" s="62">
        <v>1</v>
      </c>
      <c r="W58" s="55" t="s">
        <v>213</v>
      </c>
      <c r="X58" s="54">
        <v>23</v>
      </c>
      <c r="Y58" s="55" t="s">
        <v>213</v>
      </c>
      <c r="Z58" s="53">
        <v>0</v>
      </c>
      <c r="AA58" s="55" t="s">
        <v>213</v>
      </c>
      <c r="AB58" s="54" t="s">
        <v>211</v>
      </c>
      <c r="AC58" s="55" t="s">
        <v>213</v>
      </c>
      <c r="AD58" s="53">
        <v>1</v>
      </c>
      <c r="AE58" s="55" t="s">
        <v>213</v>
      </c>
      <c r="AF58" s="53">
        <v>1</v>
      </c>
      <c r="AG58" s="55" t="s">
        <v>213</v>
      </c>
      <c r="AH58" s="54">
        <v>15</v>
      </c>
      <c r="AI58" s="55" t="s">
        <v>213</v>
      </c>
      <c r="AJ58" s="53">
        <v>1</v>
      </c>
      <c r="AK58" s="55" t="s">
        <v>213</v>
      </c>
      <c r="AL58" s="54" t="s">
        <v>218</v>
      </c>
      <c r="AM58" s="55" t="s">
        <v>210</v>
      </c>
      <c r="AN58" s="92" t="s">
        <v>214</v>
      </c>
      <c r="AO58" s="58"/>
      <c r="AP58" s="58"/>
      <c r="AQ58" s="57"/>
      <c r="AR58" s="57" t="s">
        <v>212</v>
      </c>
      <c r="AS58" s="57" t="s">
        <v>214</v>
      </c>
      <c r="AT58" s="57" t="s">
        <v>214</v>
      </c>
      <c r="AU58" s="57" t="s">
        <v>214</v>
      </c>
      <c r="AV58" s="57" t="s">
        <v>214</v>
      </c>
      <c r="AW58" s="57" t="s">
        <v>214</v>
      </c>
      <c r="AX58" s="57" t="s">
        <v>214</v>
      </c>
      <c r="AY58" s="57" t="s">
        <v>215</v>
      </c>
      <c r="AZ58" s="92" t="s">
        <v>211</v>
      </c>
      <c r="BA58" s="57" t="s">
        <v>214</v>
      </c>
      <c r="BB58" s="57" t="s">
        <v>214</v>
      </c>
      <c r="BC58" s="57" t="s">
        <v>214</v>
      </c>
      <c r="BD58" s="57" t="s">
        <v>214</v>
      </c>
      <c r="BE58" s="57" t="s">
        <v>214</v>
      </c>
      <c r="BF58" s="57" t="s">
        <v>214</v>
      </c>
      <c r="BG58" s="57" t="s">
        <v>212</v>
      </c>
      <c r="BH58" s="57" t="s">
        <v>214</v>
      </c>
      <c r="BI58" s="92" t="s">
        <v>214</v>
      </c>
      <c r="BJ58" s="57" t="s">
        <v>212</v>
      </c>
      <c r="BK58" s="57">
        <v>34</v>
      </c>
      <c r="BL58" s="57" t="s">
        <v>215</v>
      </c>
      <c r="BM58" s="130">
        <v>3969.5</v>
      </c>
      <c r="BN58" s="57" t="s">
        <v>215</v>
      </c>
      <c r="BO58" s="77">
        <f>BM58*VLOOKUP(D58,Factors!A$49:B$54,2,FALSE)</f>
        <v>47276.745000000003</v>
      </c>
      <c r="BP58" s="57" t="s">
        <v>214</v>
      </c>
      <c r="BQ58" s="57"/>
      <c r="BR58" s="57"/>
      <c r="BS58" s="54"/>
      <c r="BT58" s="57"/>
      <c r="BU58" s="57" t="s">
        <v>212</v>
      </c>
      <c r="BV58" s="77">
        <v>26159.297599999998</v>
      </c>
      <c r="BW58" s="77">
        <v>59020.503200000006</v>
      </c>
      <c r="BX58" s="77">
        <v>85179.800799999997</v>
      </c>
      <c r="BY58" s="77">
        <v>11331.908175</v>
      </c>
      <c r="BZ58" s="77">
        <f t="shared" si="1"/>
        <v>96511.708975000001</v>
      </c>
      <c r="CA58" s="87">
        <v>0</v>
      </c>
      <c r="CB58" s="87">
        <v>0</v>
      </c>
      <c r="CC58" s="77">
        <f>BM58*VLOOKUP(D58,Factors!A$49:B$54,2,FALSE)</f>
        <v>47276.745000000003</v>
      </c>
      <c r="CD58" s="60" t="s">
        <v>319</v>
      </c>
      <c r="CE58" s="106" t="s">
        <v>320</v>
      </c>
    </row>
    <row r="59" spans="1:83" ht="60" x14ac:dyDescent="0.25">
      <c r="A59" s="5" t="s">
        <v>51</v>
      </c>
      <c r="B59" s="5" t="s">
        <v>4</v>
      </c>
      <c r="C59" s="2" t="s">
        <v>131</v>
      </c>
      <c r="D59" s="1" t="s">
        <v>140</v>
      </c>
      <c r="E59" s="5" t="s">
        <v>142</v>
      </c>
      <c r="F59" s="1" t="s">
        <v>480</v>
      </c>
      <c r="G59" s="1" t="s">
        <v>217</v>
      </c>
      <c r="H59" s="66">
        <v>2149</v>
      </c>
      <c r="I59" s="66">
        <v>47525</v>
      </c>
      <c r="J59" s="1" t="s">
        <v>213</v>
      </c>
      <c r="K59" s="66">
        <v>39061</v>
      </c>
      <c r="L59" s="1" t="s">
        <v>210</v>
      </c>
      <c r="M59" s="79">
        <v>8464</v>
      </c>
      <c r="N59" s="1" t="s">
        <v>210</v>
      </c>
      <c r="O59" s="5" t="s">
        <v>211</v>
      </c>
      <c r="P59" s="1" t="s">
        <v>212</v>
      </c>
      <c r="Q59" s="66">
        <v>24478</v>
      </c>
      <c r="R59" s="1" t="s">
        <v>210</v>
      </c>
      <c r="S59" s="1" t="s">
        <v>212</v>
      </c>
      <c r="T59" s="66">
        <v>5299</v>
      </c>
      <c r="U59" s="1" t="s">
        <v>210</v>
      </c>
      <c r="V59" s="62">
        <v>34</v>
      </c>
      <c r="W59" s="1" t="s">
        <v>213</v>
      </c>
      <c r="X59" s="66">
        <v>1008</v>
      </c>
      <c r="Y59" s="1" t="s">
        <v>213</v>
      </c>
      <c r="Z59" s="74">
        <v>12</v>
      </c>
      <c r="AA59" s="1" t="s">
        <v>210</v>
      </c>
      <c r="AB59" s="66">
        <v>372</v>
      </c>
      <c r="AC59" s="1" t="s">
        <v>210</v>
      </c>
      <c r="AD59" s="74">
        <v>69</v>
      </c>
      <c r="AE59" s="1" t="s">
        <v>210</v>
      </c>
      <c r="AF59" s="74">
        <v>139</v>
      </c>
      <c r="AG59" s="1" t="s">
        <v>210</v>
      </c>
      <c r="AH59" s="66">
        <v>4748</v>
      </c>
      <c r="AI59" s="1" t="s">
        <v>210</v>
      </c>
      <c r="AJ59" s="74">
        <v>3</v>
      </c>
      <c r="AK59" s="1" t="s">
        <v>210</v>
      </c>
      <c r="AL59" s="66">
        <v>168</v>
      </c>
      <c r="AM59" s="1" t="s">
        <v>210</v>
      </c>
      <c r="AN59" s="91" t="s">
        <v>214</v>
      </c>
      <c r="AO59" s="76"/>
      <c r="AP59" s="76"/>
      <c r="AQ59" s="75"/>
      <c r="AR59" s="75" t="s">
        <v>212</v>
      </c>
      <c r="AS59" s="75" t="s">
        <v>214</v>
      </c>
      <c r="AT59" s="75" t="s">
        <v>214</v>
      </c>
      <c r="AU59" s="75" t="s">
        <v>212</v>
      </c>
      <c r="AV59" s="75" t="s">
        <v>212</v>
      </c>
      <c r="AW59" s="75" t="s">
        <v>214</v>
      </c>
      <c r="AX59" s="75" t="s">
        <v>212</v>
      </c>
      <c r="AY59" s="75" t="s">
        <v>216</v>
      </c>
      <c r="AZ59" s="91" t="s">
        <v>211</v>
      </c>
      <c r="BA59" s="75" t="s">
        <v>212</v>
      </c>
      <c r="BB59" s="75"/>
      <c r="BC59" s="75" t="s">
        <v>212</v>
      </c>
      <c r="BD59" s="75" t="s">
        <v>212</v>
      </c>
      <c r="BE59" s="75"/>
      <c r="BF59" s="75"/>
      <c r="BG59" s="75"/>
      <c r="BH59" s="75"/>
      <c r="BI59" s="91" t="s">
        <v>214</v>
      </c>
      <c r="BJ59" s="75" t="s">
        <v>212</v>
      </c>
      <c r="BK59" s="75">
        <v>10</v>
      </c>
      <c r="BL59" s="75" t="s">
        <v>216</v>
      </c>
      <c r="BM59" s="132">
        <v>296</v>
      </c>
      <c r="BN59" s="75" t="s">
        <v>216</v>
      </c>
      <c r="BO59" s="77">
        <f>BM59*VLOOKUP(D59,Factors!A$49:B$54,2,FALSE)</f>
        <v>4081.8399999999997</v>
      </c>
      <c r="BP59" s="75" t="s">
        <v>212</v>
      </c>
      <c r="BQ59" s="75">
        <v>16</v>
      </c>
      <c r="BR59" s="75" t="s">
        <v>210</v>
      </c>
      <c r="BS59" s="79">
        <v>9.74</v>
      </c>
      <c r="BT59" s="75" t="s">
        <v>210</v>
      </c>
      <c r="BU59" s="75" t="s">
        <v>212</v>
      </c>
      <c r="BV59" s="77">
        <v>221882.10440000001</v>
      </c>
      <c r="BW59" s="77">
        <v>564790.81120000011</v>
      </c>
      <c r="BX59" s="77">
        <v>786672.91560000018</v>
      </c>
      <c r="BY59" s="77">
        <v>196985.66250000001</v>
      </c>
      <c r="BZ59" s="77">
        <f t="shared" si="1"/>
        <v>983658.57810000016</v>
      </c>
      <c r="CA59" s="87">
        <v>4.8651299999999997</v>
      </c>
      <c r="CB59" s="87">
        <v>14.605129999999999</v>
      </c>
      <c r="CC59" s="77">
        <f>BM59*VLOOKUP(D59,Factors!A$49:B$54,2,FALSE)</f>
        <v>4081.8399999999997</v>
      </c>
      <c r="CD59" s="75"/>
      <c r="CE59" s="106"/>
    </row>
    <row r="60" spans="1:83" ht="90" x14ac:dyDescent="0.25">
      <c r="A60" s="5" t="s">
        <v>52</v>
      </c>
      <c r="B60" s="5" t="s">
        <v>4</v>
      </c>
      <c r="C60" s="1" t="s">
        <v>130</v>
      </c>
      <c r="D60" s="1" t="s">
        <v>138</v>
      </c>
      <c r="E60" s="5"/>
      <c r="F60" s="1" t="s">
        <v>482</v>
      </c>
      <c r="G60" s="69" t="s">
        <v>217</v>
      </c>
      <c r="H60" s="70" t="s">
        <v>473</v>
      </c>
      <c r="I60" s="70">
        <v>255183</v>
      </c>
      <c r="J60" s="71" t="s">
        <v>213</v>
      </c>
      <c r="K60" s="66">
        <v>244034</v>
      </c>
      <c r="L60" s="71" t="s">
        <v>213</v>
      </c>
      <c r="M60" s="54">
        <f>I60-K60</f>
        <v>11149</v>
      </c>
      <c r="N60" s="71" t="s">
        <v>509</v>
      </c>
      <c r="O60" s="69" t="s">
        <v>416</v>
      </c>
      <c r="P60" s="71" t="s">
        <v>212</v>
      </c>
      <c r="Q60" s="70">
        <v>150087</v>
      </c>
      <c r="R60" s="71" t="s">
        <v>213</v>
      </c>
      <c r="S60" s="71" t="s">
        <v>212</v>
      </c>
      <c r="T60" s="70">
        <v>11708</v>
      </c>
      <c r="U60" s="71" t="s">
        <v>213</v>
      </c>
      <c r="V60" s="62" t="s">
        <v>417</v>
      </c>
      <c r="W60" s="71" t="s">
        <v>213</v>
      </c>
      <c r="X60" s="70" t="s">
        <v>417</v>
      </c>
      <c r="Y60" s="71" t="s">
        <v>213</v>
      </c>
      <c r="Z60" s="63" t="s">
        <v>417</v>
      </c>
      <c r="AA60" s="71" t="s">
        <v>213</v>
      </c>
      <c r="AB60" s="70" t="s">
        <v>417</v>
      </c>
      <c r="AC60" s="71" t="s">
        <v>213</v>
      </c>
      <c r="AD60" s="63" t="s">
        <v>417</v>
      </c>
      <c r="AE60" s="71" t="s">
        <v>213</v>
      </c>
      <c r="AF60" s="63">
        <v>6</v>
      </c>
      <c r="AG60" s="71" t="s">
        <v>213</v>
      </c>
      <c r="AH60" s="70">
        <v>100</v>
      </c>
      <c r="AI60" s="71" t="s">
        <v>213</v>
      </c>
      <c r="AJ60" s="63" t="s">
        <v>417</v>
      </c>
      <c r="AK60" s="71" t="s">
        <v>213</v>
      </c>
      <c r="AL60" s="70" t="s">
        <v>417</v>
      </c>
      <c r="AM60" s="71" t="s">
        <v>213</v>
      </c>
      <c r="AN60" s="124" t="s">
        <v>212</v>
      </c>
      <c r="AO60" s="73">
        <v>13.5</v>
      </c>
      <c r="AP60" s="73">
        <v>6.75</v>
      </c>
      <c r="AQ60" s="72" t="s">
        <v>215</v>
      </c>
      <c r="AR60" s="72" t="s">
        <v>212</v>
      </c>
      <c r="AS60" s="72" t="s">
        <v>212</v>
      </c>
      <c r="AT60" s="72"/>
      <c r="AU60" s="72" t="s">
        <v>212</v>
      </c>
      <c r="AV60" s="72" t="s">
        <v>214</v>
      </c>
      <c r="AW60" s="72" t="s">
        <v>212</v>
      </c>
      <c r="AX60" s="72" t="s">
        <v>212</v>
      </c>
      <c r="AY60" s="72" t="s">
        <v>215</v>
      </c>
      <c r="AZ60" s="124" t="s">
        <v>418</v>
      </c>
      <c r="BA60" s="72" t="s">
        <v>212</v>
      </c>
      <c r="BB60" s="72" t="s">
        <v>212</v>
      </c>
      <c r="BC60" s="72" t="s">
        <v>212</v>
      </c>
      <c r="BD60" s="72" t="s">
        <v>214</v>
      </c>
      <c r="BE60" s="72" t="s">
        <v>214</v>
      </c>
      <c r="BF60" s="72" t="s">
        <v>214</v>
      </c>
      <c r="BG60" s="72" t="s">
        <v>212</v>
      </c>
      <c r="BH60" s="72" t="s">
        <v>214</v>
      </c>
      <c r="BI60" s="124" t="s">
        <v>214</v>
      </c>
      <c r="BJ60" s="72" t="s">
        <v>212</v>
      </c>
      <c r="BK60" s="72">
        <v>412</v>
      </c>
      <c r="BL60" s="72" t="s">
        <v>215</v>
      </c>
      <c r="BM60" s="133" t="s">
        <v>419</v>
      </c>
      <c r="BN60" s="72" t="s">
        <v>216</v>
      </c>
      <c r="BO60" s="77"/>
      <c r="BP60" s="72" t="s">
        <v>212</v>
      </c>
      <c r="BQ60" s="72">
        <v>115</v>
      </c>
      <c r="BR60" s="72" t="s">
        <v>210</v>
      </c>
      <c r="BS60" s="54">
        <v>30</v>
      </c>
      <c r="BT60" s="72" t="s">
        <v>210</v>
      </c>
      <c r="BU60" s="72" t="s">
        <v>212</v>
      </c>
      <c r="BV60" s="77">
        <v>972865.94439999992</v>
      </c>
      <c r="BW60" s="77">
        <v>4332506.4258000003</v>
      </c>
      <c r="BX60" s="77">
        <v>5305372.3702000007</v>
      </c>
      <c r="BY60" s="77">
        <v>1456551.973125</v>
      </c>
      <c r="BZ60" s="77">
        <f t="shared" si="1"/>
        <v>6761924.3433250003</v>
      </c>
      <c r="CA60" s="87">
        <v>12.65625</v>
      </c>
      <c r="CB60" s="87">
        <v>42.65625</v>
      </c>
      <c r="CC60" s="77">
        <v>0</v>
      </c>
      <c r="CD60" s="60"/>
      <c r="CE60" s="93"/>
    </row>
    <row r="61" spans="1:83" ht="30" x14ac:dyDescent="0.25">
      <c r="A61" s="5" t="s">
        <v>53</v>
      </c>
      <c r="B61" s="5" t="s">
        <v>4</v>
      </c>
      <c r="C61" s="1" t="s">
        <v>132</v>
      </c>
      <c r="D61" s="1" t="s">
        <v>137</v>
      </c>
      <c r="E61" s="5"/>
      <c r="F61" s="1" t="s">
        <v>482</v>
      </c>
      <c r="G61" s="52" t="s">
        <v>217</v>
      </c>
      <c r="H61" s="96">
        <v>2652</v>
      </c>
      <c r="I61" s="96">
        <v>394053</v>
      </c>
      <c r="J61" s="1" t="s">
        <v>210</v>
      </c>
      <c r="K61" s="61">
        <f>I61*VLOOKUP($F61,Factors!$B$19:$C$22,2,FALSE)</f>
        <v>271896.57</v>
      </c>
      <c r="L61" s="188" t="s">
        <v>564</v>
      </c>
      <c r="M61" s="61">
        <f>I61-K61</f>
        <v>122156.43</v>
      </c>
      <c r="N61" s="52" t="s">
        <v>508</v>
      </c>
      <c r="O61" s="5"/>
      <c r="P61" s="1"/>
      <c r="Q61" s="66">
        <v>11393000</v>
      </c>
      <c r="R61" s="1"/>
      <c r="S61" s="1"/>
      <c r="T61" s="66">
        <v>64993</v>
      </c>
      <c r="U61" s="1" t="s">
        <v>213</v>
      </c>
      <c r="V61" s="62">
        <v>881</v>
      </c>
      <c r="W61" s="1" t="s">
        <v>213</v>
      </c>
      <c r="X61" s="66">
        <v>26422</v>
      </c>
      <c r="Y61" s="1" t="s">
        <v>213</v>
      </c>
      <c r="Z61" s="74">
        <v>200</v>
      </c>
      <c r="AA61" s="1" t="s">
        <v>210</v>
      </c>
      <c r="AB61" s="66">
        <v>6000</v>
      </c>
      <c r="AC61" s="1" t="s">
        <v>210</v>
      </c>
      <c r="AD61" s="74"/>
      <c r="AE61" s="1"/>
      <c r="AF61" s="74">
        <v>57</v>
      </c>
      <c r="AG61" s="1"/>
      <c r="AH61" s="66">
        <v>60250</v>
      </c>
      <c r="AI61" s="1" t="s">
        <v>210</v>
      </c>
      <c r="AJ61" s="74">
        <v>0</v>
      </c>
      <c r="AK61" s="1"/>
      <c r="AL61" s="66">
        <v>0</v>
      </c>
      <c r="AM61" s="1"/>
      <c r="AN61" s="91" t="s">
        <v>212</v>
      </c>
      <c r="AO61" s="76">
        <v>20</v>
      </c>
      <c r="AP61" s="76">
        <v>10</v>
      </c>
      <c r="AQ61" s="75" t="s">
        <v>215</v>
      </c>
      <c r="AR61" s="75" t="s">
        <v>212</v>
      </c>
      <c r="AS61" s="75" t="s">
        <v>214</v>
      </c>
      <c r="AT61" s="75" t="s">
        <v>212</v>
      </c>
      <c r="AU61" s="75" t="s">
        <v>212</v>
      </c>
      <c r="AV61" s="75" t="s">
        <v>212</v>
      </c>
      <c r="AW61" s="75"/>
      <c r="AX61" s="75" t="s">
        <v>214</v>
      </c>
      <c r="AY61" s="75" t="s">
        <v>215</v>
      </c>
      <c r="AZ61" s="91"/>
      <c r="BA61" s="75"/>
      <c r="BB61" s="75"/>
      <c r="BC61" s="75"/>
      <c r="BD61" s="75"/>
      <c r="BE61" s="75"/>
      <c r="BF61" s="75"/>
      <c r="BG61" s="75"/>
      <c r="BH61" s="91"/>
      <c r="BI61" s="91"/>
      <c r="BJ61" s="75"/>
      <c r="BK61" s="75">
        <v>583</v>
      </c>
      <c r="BL61" s="75"/>
      <c r="BM61" s="132">
        <v>43742</v>
      </c>
      <c r="BN61" s="75"/>
      <c r="BO61" s="77">
        <f>BM61*VLOOKUP(D61,Factors!A$49:B$54,2,FALSE)</f>
        <v>595766.03999999992</v>
      </c>
      <c r="BP61" s="75"/>
      <c r="BQ61" s="75">
        <v>470</v>
      </c>
      <c r="BR61" s="75"/>
      <c r="BS61" s="54"/>
      <c r="BT61" s="75"/>
      <c r="BU61" s="75" t="s">
        <v>212</v>
      </c>
      <c r="BV61" s="77">
        <f>1516339.98*Factors!C68</f>
        <v>1142589.4933539473</v>
      </c>
      <c r="BW61" s="77">
        <f>6750158.62*Factors!C68</f>
        <v>5086366.1312185274</v>
      </c>
      <c r="BX61" s="77">
        <f>SUM(BV61:BW61)</f>
        <v>6228955.6245724745</v>
      </c>
      <c r="BY61" s="77">
        <v>13405481.9575</v>
      </c>
      <c r="BZ61" s="77">
        <f t="shared" si="1"/>
        <v>19634437.582072474</v>
      </c>
      <c r="CA61" s="87">
        <v>0</v>
      </c>
      <c r="CB61" s="87">
        <v>0</v>
      </c>
      <c r="CC61" s="77">
        <f>BM61*VLOOKUP(D61,Factors!A$49:B$54,2,FALSE)</f>
        <v>595766.03999999992</v>
      </c>
      <c r="CD61" s="68"/>
      <c r="CE61" s="93"/>
    </row>
    <row r="62" spans="1:83" ht="60" x14ac:dyDescent="0.25">
      <c r="A62" s="115" t="s">
        <v>242</v>
      </c>
      <c r="B62" s="115" t="s">
        <v>425</v>
      </c>
      <c r="C62" s="3" t="s">
        <v>131</v>
      </c>
      <c r="D62" s="3" t="s">
        <v>138</v>
      </c>
      <c r="E62" s="115" t="s">
        <v>142</v>
      </c>
      <c r="F62" s="3" t="s">
        <v>480</v>
      </c>
      <c r="G62" s="3" t="s">
        <v>217</v>
      </c>
      <c r="H62" s="142">
        <v>1695</v>
      </c>
      <c r="I62" s="142">
        <v>10479</v>
      </c>
      <c r="J62" s="3" t="s">
        <v>213</v>
      </c>
      <c r="K62" s="142">
        <v>7879</v>
      </c>
      <c r="L62" s="3" t="s">
        <v>210</v>
      </c>
      <c r="M62" s="142">
        <v>2600</v>
      </c>
      <c r="N62" s="115" t="s">
        <v>210</v>
      </c>
      <c r="O62" s="115" t="s">
        <v>211</v>
      </c>
      <c r="P62" s="3" t="s">
        <v>212</v>
      </c>
      <c r="Q62" s="142">
        <v>5397</v>
      </c>
      <c r="R62" s="3" t="s">
        <v>210</v>
      </c>
      <c r="S62" s="3" t="s">
        <v>212</v>
      </c>
      <c r="T62" s="142">
        <v>1169</v>
      </c>
      <c r="U62" s="3" t="s">
        <v>210</v>
      </c>
      <c r="V62" s="143">
        <v>0</v>
      </c>
      <c r="W62" s="3" t="s">
        <v>213</v>
      </c>
      <c r="X62" s="142">
        <v>0</v>
      </c>
      <c r="Y62" s="3" t="s">
        <v>213</v>
      </c>
      <c r="Z62" s="216">
        <v>1</v>
      </c>
      <c r="AA62" s="3" t="s">
        <v>210</v>
      </c>
      <c r="AB62" s="142">
        <v>18</v>
      </c>
      <c r="AC62" s="3" t="s">
        <v>210</v>
      </c>
      <c r="AD62" s="216">
        <v>15</v>
      </c>
      <c r="AE62" s="3" t="s">
        <v>210</v>
      </c>
      <c r="AF62" s="216">
        <v>28</v>
      </c>
      <c r="AG62" s="3" t="s">
        <v>210</v>
      </c>
      <c r="AH62" s="142">
        <v>576</v>
      </c>
      <c r="AI62" s="3" t="s">
        <v>210</v>
      </c>
      <c r="AJ62" s="216">
        <v>2</v>
      </c>
      <c r="AK62" s="3" t="s">
        <v>210</v>
      </c>
      <c r="AL62" s="142">
        <v>89</v>
      </c>
      <c r="AM62" s="3" t="s">
        <v>210</v>
      </c>
      <c r="AN62" s="147" t="s">
        <v>214</v>
      </c>
      <c r="AO62" s="145"/>
      <c r="AP62" s="145"/>
      <c r="AQ62" s="144"/>
      <c r="AR62" s="144" t="s">
        <v>214</v>
      </c>
      <c r="AS62" s="144" t="s">
        <v>214</v>
      </c>
      <c r="AT62" s="144" t="s">
        <v>214</v>
      </c>
      <c r="AU62" s="144" t="s">
        <v>214</v>
      </c>
      <c r="AV62" s="144" t="s">
        <v>212</v>
      </c>
      <c r="AW62" s="144" t="s">
        <v>214</v>
      </c>
      <c r="AX62" s="144" t="s">
        <v>212</v>
      </c>
      <c r="AY62" s="144" t="s">
        <v>216</v>
      </c>
      <c r="AZ62" s="147" t="s">
        <v>211</v>
      </c>
      <c r="BA62" s="144" t="s">
        <v>212</v>
      </c>
      <c r="BB62" s="144"/>
      <c r="BC62" s="144" t="s">
        <v>212</v>
      </c>
      <c r="BD62" s="144" t="s">
        <v>212</v>
      </c>
      <c r="BE62" s="144"/>
      <c r="BF62" s="144"/>
      <c r="BG62" s="144"/>
      <c r="BH62" s="144"/>
      <c r="BI62" s="147" t="s">
        <v>214</v>
      </c>
      <c r="BJ62" s="144" t="s">
        <v>212</v>
      </c>
      <c r="BK62" s="144">
        <v>7</v>
      </c>
      <c r="BL62" s="144" t="s">
        <v>216</v>
      </c>
      <c r="BM62" s="217">
        <v>440</v>
      </c>
      <c r="BN62" s="144" t="s">
        <v>216</v>
      </c>
      <c r="BO62" s="146">
        <f>BM62*VLOOKUP(D62,Factors!A$49:B$54,2,FALSE)</f>
        <v>5240.3999999999996</v>
      </c>
      <c r="BP62" s="144" t="s">
        <v>212</v>
      </c>
      <c r="BQ62" s="144">
        <v>4</v>
      </c>
      <c r="BR62" s="144" t="s">
        <v>210</v>
      </c>
      <c r="BS62" s="79">
        <v>2.14</v>
      </c>
      <c r="BT62" s="144" t="s">
        <v>210</v>
      </c>
      <c r="BU62" s="144" t="s">
        <v>212</v>
      </c>
      <c r="BV62" s="146">
        <v>44582.533600000002</v>
      </c>
      <c r="BW62" s="146">
        <v>113526.93520000002</v>
      </c>
      <c r="BX62" s="146">
        <v>158109.46880000003</v>
      </c>
      <c r="BY62" s="146">
        <v>43433.974999999999</v>
      </c>
      <c r="BZ62" s="146">
        <f t="shared" si="1"/>
        <v>201543.44380000004</v>
      </c>
      <c r="CA62" s="148">
        <v>1.0689299999999999</v>
      </c>
      <c r="CB62" s="148">
        <v>3.2089300000000001</v>
      </c>
      <c r="CC62" s="146">
        <f>BM62*VLOOKUP(D62,Factors!A$49:B$54,2,FALSE)</f>
        <v>5240.3999999999996</v>
      </c>
      <c r="CD62" s="144"/>
      <c r="CE62" s="218"/>
    </row>
    <row r="63" spans="1:83" ht="60" x14ac:dyDescent="0.25">
      <c r="A63" s="5" t="s">
        <v>54</v>
      </c>
      <c r="B63" s="5" t="s">
        <v>4</v>
      </c>
      <c r="C63" s="2" t="s">
        <v>131</v>
      </c>
      <c r="D63" s="1" t="s">
        <v>138</v>
      </c>
      <c r="E63" s="5" t="s">
        <v>142</v>
      </c>
      <c r="F63" s="1" t="s">
        <v>480</v>
      </c>
      <c r="G63" s="1" t="s">
        <v>217</v>
      </c>
      <c r="H63" s="66">
        <v>2104</v>
      </c>
      <c r="I63" s="66">
        <v>49200</v>
      </c>
      <c r="J63" s="1" t="s">
        <v>213</v>
      </c>
      <c r="K63" s="66">
        <v>26568</v>
      </c>
      <c r="L63" s="1" t="s">
        <v>210</v>
      </c>
      <c r="M63" s="79">
        <v>22632</v>
      </c>
      <c r="N63" s="1" t="s">
        <v>210</v>
      </c>
      <c r="O63" s="5" t="s">
        <v>211</v>
      </c>
      <c r="P63" s="1" t="s">
        <v>212</v>
      </c>
      <c r="Q63" s="66">
        <v>25340</v>
      </c>
      <c r="R63" s="1" t="s">
        <v>210</v>
      </c>
      <c r="S63" s="1" t="s">
        <v>212</v>
      </c>
      <c r="T63" s="66">
        <v>5486</v>
      </c>
      <c r="U63" s="1" t="s">
        <v>210</v>
      </c>
      <c r="V63" s="62">
        <v>148</v>
      </c>
      <c r="W63" s="1" t="s">
        <v>213</v>
      </c>
      <c r="X63" s="66">
        <v>3939</v>
      </c>
      <c r="Y63" s="1" t="s">
        <v>213</v>
      </c>
      <c r="Z63" s="74">
        <v>2</v>
      </c>
      <c r="AA63" s="1" t="s">
        <v>210</v>
      </c>
      <c r="AB63" s="66">
        <v>84</v>
      </c>
      <c r="AC63" s="1" t="s">
        <v>210</v>
      </c>
      <c r="AD63" s="74">
        <v>71</v>
      </c>
      <c r="AE63" s="1" t="s">
        <v>210</v>
      </c>
      <c r="AF63" s="74">
        <v>132</v>
      </c>
      <c r="AG63" s="1" t="s">
        <v>210</v>
      </c>
      <c r="AH63" s="66">
        <v>2706</v>
      </c>
      <c r="AI63" s="1" t="s">
        <v>210</v>
      </c>
      <c r="AJ63" s="74">
        <v>9</v>
      </c>
      <c r="AK63" s="1" t="s">
        <v>210</v>
      </c>
      <c r="AL63" s="66">
        <v>418</v>
      </c>
      <c r="AM63" s="1" t="s">
        <v>210</v>
      </c>
      <c r="AN63" s="91" t="s">
        <v>214</v>
      </c>
      <c r="AO63" s="76"/>
      <c r="AP63" s="76"/>
      <c r="AQ63" s="75"/>
      <c r="AR63" s="75" t="s">
        <v>212</v>
      </c>
      <c r="AS63" s="75" t="s">
        <v>212</v>
      </c>
      <c r="AT63" s="75" t="s">
        <v>214</v>
      </c>
      <c r="AU63" s="75" t="s">
        <v>212</v>
      </c>
      <c r="AV63" s="75" t="s">
        <v>212</v>
      </c>
      <c r="AW63" s="75" t="s">
        <v>214</v>
      </c>
      <c r="AX63" s="75" t="s">
        <v>212</v>
      </c>
      <c r="AY63" s="75" t="s">
        <v>216</v>
      </c>
      <c r="AZ63" s="91" t="s">
        <v>211</v>
      </c>
      <c r="BA63" s="75" t="s">
        <v>212</v>
      </c>
      <c r="BB63" s="75"/>
      <c r="BC63" s="75" t="s">
        <v>212</v>
      </c>
      <c r="BD63" s="75" t="s">
        <v>212</v>
      </c>
      <c r="BE63" s="75"/>
      <c r="BF63" s="75"/>
      <c r="BG63" s="75"/>
      <c r="BH63" s="75"/>
      <c r="BI63" s="91" t="s">
        <v>214</v>
      </c>
      <c r="BJ63" s="75" t="s">
        <v>212</v>
      </c>
      <c r="BK63" s="75">
        <v>35</v>
      </c>
      <c r="BL63" s="75" t="s">
        <v>216</v>
      </c>
      <c r="BM63" s="132">
        <v>2067</v>
      </c>
      <c r="BN63" s="75" t="s">
        <v>216</v>
      </c>
      <c r="BO63" s="77">
        <f>BM63*VLOOKUP(D63,Factors!A$49:B$54,2,FALSE)</f>
        <v>24617.97</v>
      </c>
      <c r="BP63" s="75" t="s">
        <v>212</v>
      </c>
      <c r="BQ63" s="75">
        <v>17</v>
      </c>
      <c r="BR63" s="75" t="s">
        <v>210</v>
      </c>
      <c r="BS63" s="79">
        <v>10.08</v>
      </c>
      <c r="BT63" s="75" t="s">
        <v>210</v>
      </c>
      <c r="BU63" s="75" t="s">
        <v>212</v>
      </c>
      <c r="BV63" s="77">
        <v>150332.37119999999</v>
      </c>
      <c r="BW63" s="77">
        <v>382812.99840000004</v>
      </c>
      <c r="BX63" s="77">
        <v>533145.36960000009</v>
      </c>
      <c r="BY63" s="77">
        <v>203928.625</v>
      </c>
      <c r="BZ63" s="77">
        <f t="shared" si="1"/>
        <v>737073.99460000009</v>
      </c>
      <c r="CA63" s="87">
        <v>5.0349599999999999</v>
      </c>
      <c r="CB63" s="87">
        <v>15.11496</v>
      </c>
      <c r="CC63" s="77">
        <f>BM63*VLOOKUP(D63,Factors!A$49:B$54,2,FALSE)</f>
        <v>24617.97</v>
      </c>
      <c r="CD63" s="75"/>
      <c r="CE63" s="106"/>
    </row>
    <row r="64" spans="1:83" ht="45" x14ac:dyDescent="0.25">
      <c r="A64" s="5" t="s">
        <v>55</v>
      </c>
      <c r="B64" s="5" t="s">
        <v>4</v>
      </c>
      <c r="C64" s="1" t="s">
        <v>129</v>
      </c>
      <c r="D64" s="1" t="s">
        <v>138</v>
      </c>
      <c r="E64" s="5"/>
      <c r="F64" s="1" t="s">
        <v>480</v>
      </c>
      <c r="G64" s="52" t="s">
        <v>209</v>
      </c>
      <c r="H64" s="54">
        <v>473</v>
      </c>
      <c r="I64" s="54">
        <v>10883</v>
      </c>
      <c r="J64" s="55" t="s">
        <v>213</v>
      </c>
      <c r="K64" s="54">
        <v>6730</v>
      </c>
      <c r="L64" s="55" t="s">
        <v>213</v>
      </c>
      <c r="M64" s="54">
        <v>2803</v>
      </c>
      <c r="N64" s="55" t="s">
        <v>213</v>
      </c>
      <c r="O64" s="52" t="s">
        <v>321</v>
      </c>
      <c r="P64" s="55" t="s">
        <v>212</v>
      </c>
      <c r="Q64" s="54">
        <v>95000</v>
      </c>
      <c r="R64" s="55" t="s">
        <v>210</v>
      </c>
      <c r="S64" s="55" t="s">
        <v>212</v>
      </c>
      <c r="T64" s="54" t="s">
        <v>211</v>
      </c>
      <c r="U64" s="55"/>
      <c r="V64" s="62">
        <v>23</v>
      </c>
      <c r="W64" s="55" t="s">
        <v>213</v>
      </c>
      <c r="X64" s="54">
        <v>1335</v>
      </c>
      <c r="Y64" s="55" t="s">
        <v>213</v>
      </c>
      <c r="Z64" s="53">
        <v>0</v>
      </c>
      <c r="AA64" s="55" t="s">
        <v>213</v>
      </c>
      <c r="AB64" s="54">
        <v>0</v>
      </c>
      <c r="AC64" s="55" t="s">
        <v>213</v>
      </c>
      <c r="AD64" s="53">
        <v>0</v>
      </c>
      <c r="AE64" s="55" t="s">
        <v>213</v>
      </c>
      <c r="AF64" s="53">
        <v>24</v>
      </c>
      <c r="AG64" s="55" t="s">
        <v>213</v>
      </c>
      <c r="AH64" s="54">
        <v>574</v>
      </c>
      <c r="AI64" s="55" t="s">
        <v>213</v>
      </c>
      <c r="AJ64" s="53">
        <v>10</v>
      </c>
      <c r="AK64" s="55" t="s">
        <v>210</v>
      </c>
      <c r="AL64" s="54" t="s">
        <v>218</v>
      </c>
      <c r="AM64" s="55" t="s">
        <v>210</v>
      </c>
      <c r="AN64" s="92" t="s">
        <v>212</v>
      </c>
      <c r="AO64" s="58">
        <v>5.5</v>
      </c>
      <c r="AP64" s="58">
        <v>3.5</v>
      </c>
      <c r="AQ64" s="57" t="s">
        <v>215</v>
      </c>
      <c r="AR64" s="57" t="s">
        <v>212</v>
      </c>
      <c r="AS64" s="57" t="s">
        <v>212</v>
      </c>
      <c r="AT64" s="57"/>
      <c r="AU64" s="57" t="s">
        <v>212</v>
      </c>
      <c r="AV64" s="57" t="s">
        <v>214</v>
      </c>
      <c r="AW64" s="57" t="s">
        <v>214</v>
      </c>
      <c r="AX64" s="57" t="s">
        <v>212</v>
      </c>
      <c r="AY64" s="57" t="s">
        <v>215</v>
      </c>
      <c r="AZ64" s="92" t="s">
        <v>322</v>
      </c>
      <c r="BA64" s="57" t="s">
        <v>214</v>
      </c>
      <c r="BB64" s="57" t="s">
        <v>212</v>
      </c>
      <c r="BC64" s="57" t="s">
        <v>214</v>
      </c>
      <c r="BD64" s="57" t="s">
        <v>212</v>
      </c>
      <c r="BE64" s="57" t="s">
        <v>214</v>
      </c>
      <c r="BF64" s="57" t="s">
        <v>212</v>
      </c>
      <c r="BG64" s="57" t="s">
        <v>212</v>
      </c>
      <c r="BH64" s="57" t="s">
        <v>323</v>
      </c>
      <c r="BI64" s="92" t="s">
        <v>214</v>
      </c>
      <c r="BJ64" s="57" t="s">
        <v>212</v>
      </c>
      <c r="BK64" s="57">
        <v>80</v>
      </c>
      <c r="BL64" s="57" t="s">
        <v>216</v>
      </c>
      <c r="BM64" s="130">
        <v>23645</v>
      </c>
      <c r="BN64" s="57" t="s">
        <v>215</v>
      </c>
      <c r="BO64" s="77">
        <f>BM64*VLOOKUP(D64,Factors!A$49:B$54,2,FALSE)</f>
        <v>281611.95</v>
      </c>
      <c r="BP64" s="57" t="s">
        <v>214</v>
      </c>
      <c r="BQ64" s="57"/>
      <c r="BR64" s="57"/>
      <c r="BS64" s="54"/>
      <c r="BT64" s="57"/>
      <c r="BU64" s="57" t="s">
        <v>218</v>
      </c>
      <c r="BV64" s="77">
        <v>38081.031999999999</v>
      </c>
      <c r="BW64" s="77">
        <v>96971.224000000002</v>
      </c>
      <c r="BX64" s="77">
        <v>135052.25599999999</v>
      </c>
      <c r="BY64" s="77">
        <v>132475.36249999999</v>
      </c>
      <c r="BZ64" s="77">
        <f t="shared" si="1"/>
        <v>267527.61849999998</v>
      </c>
      <c r="CA64" s="87">
        <v>0</v>
      </c>
      <c r="CB64" s="87">
        <v>0</v>
      </c>
      <c r="CC64" s="77">
        <f>BM64*VLOOKUP(D64,Factors!A$49:B$54,2,FALSE)</f>
        <v>281611.95</v>
      </c>
      <c r="CD64" s="60" t="s">
        <v>304</v>
      </c>
      <c r="CE64" s="93" t="s">
        <v>304</v>
      </c>
    </row>
    <row r="65" spans="1:85" ht="60" x14ac:dyDescent="0.25">
      <c r="A65" s="5" t="s">
        <v>56</v>
      </c>
      <c r="B65" s="5" t="s">
        <v>4</v>
      </c>
      <c r="C65" s="1" t="s">
        <v>129</v>
      </c>
      <c r="D65" s="1" t="s">
        <v>141</v>
      </c>
      <c r="E65" s="5"/>
      <c r="F65" s="1" t="s">
        <v>479</v>
      </c>
      <c r="G65" s="52" t="s">
        <v>209</v>
      </c>
      <c r="H65" s="54">
        <v>955</v>
      </c>
      <c r="I65" s="54">
        <v>4937</v>
      </c>
      <c r="J65" s="55" t="s">
        <v>213</v>
      </c>
      <c r="K65" s="54">
        <v>4012</v>
      </c>
      <c r="L65" s="55" t="s">
        <v>213</v>
      </c>
      <c r="M65" s="54">
        <v>925</v>
      </c>
      <c r="N65" s="55" t="s">
        <v>213</v>
      </c>
      <c r="O65" s="52" t="s">
        <v>219</v>
      </c>
      <c r="P65" s="55" t="s">
        <v>212</v>
      </c>
      <c r="Q65" s="54" t="s">
        <v>218</v>
      </c>
      <c r="R65" s="55" t="s">
        <v>210</v>
      </c>
      <c r="S65" s="55" t="s">
        <v>212</v>
      </c>
      <c r="T65" s="54">
        <v>1150</v>
      </c>
      <c r="U65" s="55" t="s">
        <v>210</v>
      </c>
      <c r="V65" s="62">
        <v>13</v>
      </c>
      <c r="W65" s="55" t="s">
        <v>213</v>
      </c>
      <c r="X65" s="54">
        <v>303</v>
      </c>
      <c r="Y65" s="55" t="s">
        <v>213</v>
      </c>
      <c r="Z65" s="53">
        <v>19</v>
      </c>
      <c r="AA65" s="55" t="s">
        <v>210</v>
      </c>
      <c r="AB65" s="54">
        <v>1406</v>
      </c>
      <c r="AC65" s="55" t="s">
        <v>210</v>
      </c>
      <c r="AD65" s="53">
        <v>11</v>
      </c>
      <c r="AE65" s="55" t="s">
        <v>210</v>
      </c>
      <c r="AF65" s="53">
        <v>9</v>
      </c>
      <c r="AG65" s="55" t="s">
        <v>210</v>
      </c>
      <c r="AH65" s="54">
        <v>1200</v>
      </c>
      <c r="AI65" s="55" t="s">
        <v>210</v>
      </c>
      <c r="AJ65" s="53">
        <v>1</v>
      </c>
      <c r="AK65" s="55" t="s">
        <v>213</v>
      </c>
      <c r="AL65" s="54">
        <v>100</v>
      </c>
      <c r="AM65" s="55" t="s">
        <v>210</v>
      </c>
      <c r="AN65" s="92" t="s">
        <v>214</v>
      </c>
      <c r="AO65" s="58"/>
      <c r="AP65" s="58"/>
      <c r="AQ65" s="57"/>
      <c r="AR65" s="57" t="s">
        <v>212</v>
      </c>
      <c r="AS65" s="57" t="s">
        <v>214</v>
      </c>
      <c r="AT65" s="57" t="s">
        <v>214</v>
      </c>
      <c r="AU65" s="57" t="s">
        <v>212</v>
      </c>
      <c r="AV65" s="57" t="s">
        <v>214</v>
      </c>
      <c r="AW65" s="57" t="s">
        <v>214</v>
      </c>
      <c r="AX65" s="57" t="s">
        <v>212</v>
      </c>
      <c r="AY65" s="57" t="s">
        <v>215</v>
      </c>
      <c r="AZ65" s="92" t="s">
        <v>324</v>
      </c>
      <c r="BA65" s="57" t="s">
        <v>212</v>
      </c>
      <c r="BB65" s="57" t="s">
        <v>212</v>
      </c>
      <c r="BC65" s="57" t="s">
        <v>212</v>
      </c>
      <c r="BD65" s="57" t="s">
        <v>212</v>
      </c>
      <c r="BE65" s="57" t="s">
        <v>214</v>
      </c>
      <c r="BF65" s="57" t="s">
        <v>214</v>
      </c>
      <c r="BG65" s="57" t="s">
        <v>212</v>
      </c>
      <c r="BH65" s="57" t="s">
        <v>214</v>
      </c>
      <c r="BI65" s="92" t="s">
        <v>214</v>
      </c>
      <c r="BJ65" s="57" t="s">
        <v>212</v>
      </c>
      <c r="BK65" s="57">
        <v>52</v>
      </c>
      <c r="BL65" s="57" t="s">
        <v>216</v>
      </c>
      <c r="BM65" s="130">
        <v>8000</v>
      </c>
      <c r="BN65" s="57" t="s">
        <v>216</v>
      </c>
      <c r="BO65" s="77">
        <f>BM65*VLOOKUP(D65,Factors!A$49:B$54,2,FALSE)</f>
        <v>105360</v>
      </c>
      <c r="BP65" s="57" t="s">
        <v>212</v>
      </c>
      <c r="BQ65" s="57">
        <v>1</v>
      </c>
      <c r="BR65" s="57" t="s">
        <v>215</v>
      </c>
      <c r="BS65" s="54">
        <v>1</v>
      </c>
      <c r="BT65" s="57" t="s">
        <v>215</v>
      </c>
      <c r="BU65" s="57" t="s">
        <v>218</v>
      </c>
      <c r="BV65" s="77">
        <v>16782.196</v>
      </c>
      <c r="BW65" s="77">
        <v>37827.9444</v>
      </c>
      <c r="BX65" s="77">
        <v>54610.140400000004</v>
      </c>
      <c r="BY65" s="77">
        <v>62403.92856249999</v>
      </c>
      <c r="BZ65" s="77">
        <f t="shared" si="1"/>
        <v>117014.06896249999</v>
      </c>
      <c r="CA65" s="87">
        <v>0.53325</v>
      </c>
      <c r="CB65" s="87">
        <v>1.53325</v>
      </c>
      <c r="CC65" s="77">
        <f>BM65*VLOOKUP(D65,Factors!A$49:B$54,2,FALSE)</f>
        <v>105360</v>
      </c>
      <c r="CD65" s="60" t="s">
        <v>446</v>
      </c>
      <c r="CE65" s="93" t="s">
        <v>447</v>
      </c>
    </row>
    <row r="66" spans="1:85" ht="300" x14ac:dyDescent="0.25">
      <c r="A66" s="5" t="s">
        <v>57</v>
      </c>
      <c r="B66" s="114" t="s">
        <v>9</v>
      </c>
      <c r="C66" s="1" t="s">
        <v>133</v>
      </c>
      <c r="D66" s="1" t="s">
        <v>137</v>
      </c>
      <c r="E66" s="5" t="s">
        <v>574</v>
      </c>
      <c r="F66" s="1" t="s">
        <v>482</v>
      </c>
      <c r="G66" s="55" t="s">
        <v>217</v>
      </c>
      <c r="H66" s="54">
        <v>1872</v>
      </c>
      <c r="I66" s="54">
        <v>261014</v>
      </c>
      <c r="J66" s="55" t="s">
        <v>210</v>
      </c>
      <c r="K66" s="54">
        <v>237622</v>
      </c>
      <c r="L66" s="55" t="s">
        <v>210</v>
      </c>
      <c r="M66" s="79">
        <v>23392</v>
      </c>
      <c r="N66" s="55" t="s">
        <v>210</v>
      </c>
      <c r="O66" s="52" t="s">
        <v>448</v>
      </c>
      <c r="P66" s="55" t="s">
        <v>212</v>
      </c>
      <c r="Q66" s="54">
        <v>780247</v>
      </c>
      <c r="R66" s="55" t="s">
        <v>213</v>
      </c>
      <c r="S66" s="55" t="s">
        <v>212</v>
      </c>
      <c r="T66" s="54">
        <v>66514</v>
      </c>
      <c r="U66" s="55" t="s">
        <v>213</v>
      </c>
      <c r="V66" s="62">
        <v>126</v>
      </c>
      <c r="W66" s="55" t="s">
        <v>213</v>
      </c>
      <c r="X66" s="54">
        <v>2629</v>
      </c>
      <c r="Y66" s="55" t="s">
        <v>213</v>
      </c>
      <c r="Z66" s="53">
        <v>21</v>
      </c>
      <c r="AA66" s="55" t="s">
        <v>213</v>
      </c>
      <c r="AB66" s="70">
        <v>465</v>
      </c>
      <c r="AC66" s="55" t="s">
        <v>213</v>
      </c>
      <c r="AD66" s="53">
        <v>15</v>
      </c>
      <c r="AE66" s="55" t="s">
        <v>213</v>
      </c>
      <c r="AF66" s="53">
        <v>207</v>
      </c>
      <c r="AG66" s="55" t="s">
        <v>213</v>
      </c>
      <c r="AH66" s="54">
        <v>2210</v>
      </c>
      <c r="AI66" s="55" t="s">
        <v>213</v>
      </c>
      <c r="AJ66" s="53">
        <v>42</v>
      </c>
      <c r="AK66" s="55" t="s">
        <v>213</v>
      </c>
      <c r="AL66" s="54">
        <v>1808</v>
      </c>
      <c r="AM66" s="55" t="s">
        <v>210</v>
      </c>
      <c r="AN66" s="92" t="s">
        <v>214</v>
      </c>
      <c r="AO66" s="58"/>
      <c r="AP66" s="58"/>
      <c r="AQ66" s="57"/>
      <c r="AR66" s="57" t="s">
        <v>212</v>
      </c>
      <c r="AS66" s="57" t="s">
        <v>214</v>
      </c>
      <c r="AT66" s="57" t="s">
        <v>212</v>
      </c>
      <c r="AU66" s="57" t="s">
        <v>212</v>
      </c>
      <c r="AV66" s="57" t="s">
        <v>212</v>
      </c>
      <c r="AW66" s="57" t="s">
        <v>214</v>
      </c>
      <c r="AX66" s="57" t="s">
        <v>214</v>
      </c>
      <c r="AY66" s="57" t="s">
        <v>216</v>
      </c>
      <c r="AZ66" s="92" t="s">
        <v>325</v>
      </c>
      <c r="BA66" s="57" t="s">
        <v>212</v>
      </c>
      <c r="BB66" s="57" t="s">
        <v>214</v>
      </c>
      <c r="BC66" s="57" t="s">
        <v>212</v>
      </c>
      <c r="BD66" s="57" t="s">
        <v>212</v>
      </c>
      <c r="BE66" s="57" t="s">
        <v>212</v>
      </c>
      <c r="BF66" s="57" t="s">
        <v>212</v>
      </c>
      <c r="BG66" s="57" t="s">
        <v>212</v>
      </c>
      <c r="BH66" s="57" t="s">
        <v>214</v>
      </c>
      <c r="BI66" s="92" t="s">
        <v>214</v>
      </c>
      <c r="BJ66" s="57" t="s">
        <v>212</v>
      </c>
      <c r="BK66" s="57">
        <v>151</v>
      </c>
      <c r="BL66" s="57" t="s">
        <v>216</v>
      </c>
      <c r="BM66" s="130">
        <v>4550</v>
      </c>
      <c r="BN66" s="57" t="s">
        <v>216</v>
      </c>
      <c r="BO66" s="77">
        <f>BM66*VLOOKUP(D66,Factors!A$49:B$54,2,FALSE)</f>
        <v>61971</v>
      </c>
      <c r="BP66" s="57" t="s">
        <v>212</v>
      </c>
      <c r="BQ66" s="57">
        <v>52</v>
      </c>
      <c r="BR66" s="57" t="s">
        <v>210</v>
      </c>
      <c r="BS66" s="54">
        <v>36.5</v>
      </c>
      <c r="BT66" s="57" t="s">
        <v>210</v>
      </c>
      <c r="BU66" s="57" t="s">
        <v>212</v>
      </c>
      <c r="BV66" s="77">
        <v>1325194.1317999999</v>
      </c>
      <c r="BW66" s="77">
        <v>5899251.2963999994</v>
      </c>
      <c r="BX66" s="77">
        <v>7224445.428199999</v>
      </c>
      <c r="BY66" s="77">
        <v>1190261.2025000001</v>
      </c>
      <c r="BZ66" s="77">
        <f t="shared" si="1"/>
        <v>8414706.6306999996</v>
      </c>
      <c r="CA66" s="87">
        <v>15.3984375</v>
      </c>
      <c r="CB66" s="87">
        <v>51.8984375</v>
      </c>
      <c r="CC66" s="77">
        <f>BM66*VLOOKUP(D66,Factors!A$49:B$54,2,FALSE)</f>
        <v>61971</v>
      </c>
      <c r="CD66" s="92" t="s">
        <v>326</v>
      </c>
      <c r="CE66" s="93" t="s">
        <v>449</v>
      </c>
    </row>
    <row r="67" spans="1:85" ht="30" x14ac:dyDescent="0.25">
      <c r="A67" s="5" t="s">
        <v>58</v>
      </c>
      <c r="B67" s="5" t="s">
        <v>4</v>
      </c>
      <c r="C67" s="1" t="s">
        <v>129</v>
      </c>
      <c r="D67" s="1" t="s">
        <v>138</v>
      </c>
      <c r="E67" s="5"/>
      <c r="F67" s="1" t="s">
        <v>480</v>
      </c>
      <c r="G67" s="52" t="s">
        <v>209</v>
      </c>
      <c r="H67" s="54">
        <v>2000</v>
      </c>
      <c r="I67" s="54">
        <v>40000</v>
      </c>
      <c r="J67" s="55" t="s">
        <v>210</v>
      </c>
      <c r="K67" s="54">
        <v>25000</v>
      </c>
      <c r="L67" s="55" t="s">
        <v>210</v>
      </c>
      <c r="M67" s="66">
        <v>15000</v>
      </c>
      <c r="N67" s="55" t="s">
        <v>210</v>
      </c>
      <c r="O67" s="52" t="s">
        <v>219</v>
      </c>
      <c r="P67" s="55" t="s">
        <v>212</v>
      </c>
      <c r="Q67" s="54" t="s">
        <v>220</v>
      </c>
      <c r="R67" s="55" t="s">
        <v>210</v>
      </c>
      <c r="S67" s="55" t="s">
        <v>212</v>
      </c>
      <c r="T67" s="54" t="s">
        <v>220</v>
      </c>
      <c r="U67" s="55" t="s">
        <v>210</v>
      </c>
      <c r="V67" s="62">
        <v>4</v>
      </c>
      <c r="W67" s="55" t="s">
        <v>213</v>
      </c>
      <c r="X67" s="54">
        <v>50</v>
      </c>
      <c r="Y67" s="55" t="s">
        <v>210</v>
      </c>
      <c r="Z67" s="53">
        <v>2</v>
      </c>
      <c r="AA67" s="55" t="s">
        <v>213</v>
      </c>
      <c r="AB67" s="54">
        <v>42</v>
      </c>
      <c r="AC67" s="55" t="s">
        <v>210</v>
      </c>
      <c r="AD67" s="53">
        <v>3</v>
      </c>
      <c r="AE67" s="55" t="s">
        <v>213</v>
      </c>
      <c r="AF67" s="53">
        <v>0</v>
      </c>
      <c r="AG67" s="55" t="s">
        <v>213</v>
      </c>
      <c r="AH67" s="54">
        <v>0</v>
      </c>
      <c r="AI67" s="55" t="s">
        <v>213</v>
      </c>
      <c r="AJ67" s="53">
        <v>0</v>
      </c>
      <c r="AK67" s="55" t="s">
        <v>213</v>
      </c>
      <c r="AL67" s="54">
        <v>0</v>
      </c>
      <c r="AM67" s="55" t="s">
        <v>213</v>
      </c>
      <c r="AN67" s="92" t="s">
        <v>214</v>
      </c>
      <c r="AO67" s="58"/>
      <c r="AP67" s="58"/>
      <c r="AQ67" s="57"/>
      <c r="AR67" s="57" t="s">
        <v>214</v>
      </c>
      <c r="AS67" s="57" t="s">
        <v>214</v>
      </c>
      <c r="AT67" s="57" t="s">
        <v>214</v>
      </c>
      <c r="AU67" s="57" t="s">
        <v>214</v>
      </c>
      <c r="AV67" s="57" t="s">
        <v>214</v>
      </c>
      <c r="AW67" s="57" t="s">
        <v>212</v>
      </c>
      <c r="AX67" s="57" t="s">
        <v>212</v>
      </c>
      <c r="AY67" s="57" t="s">
        <v>215</v>
      </c>
      <c r="AZ67" s="92" t="s">
        <v>219</v>
      </c>
      <c r="BA67" s="57" t="s">
        <v>214</v>
      </c>
      <c r="BB67" s="57" t="s">
        <v>214</v>
      </c>
      <c r="BC67" s="57" t="s">
        <v>212</v>
      </c>
      <c r="BD67" s="57" t="s">
        <v>212</v>
      </c>
      <c r="BE67" s="57" t="s">
        <v>214</v>
      </c>
      <c r="BF67" s="57" t="s">
        <v>214</v>
      </c>
      <c r="BG67" s="57" t="s">
        <v>214</v>
      </c>
      <c r="BH67" s="57" t="s">
        <v>214</v>
      </c>
      <c r="BI67" s="92" t="s">
        <v>214</v>
      </c>
      <c r="BJ67" s="57" t="s">
        <v>212</v>
      </c>
      <c r="BK67" s="57">
        <v>22</v>
      </c>
      <c r="BL67" s="57" t="s">
        <v>216</v>
      </c>
      <c r="BM67" s="130">
        <v>300</v>
      </c>
      <c r="BN67" s="57" t="s">
        <v>216</v>
      </c>
      <c r="BO67" s="77">
        <f>BM67*VLOOKUP(D67,Factors!A$49:B$54,2,FALSE)</f>
        <v>3573</v>
      </c>
      <c r="BP67" s="57" t="s">
        <v>212</v>
      </c>
      <c r="BQ67" s="57">
        <v>1</v>
      </c>
      <c r="BR67" s="57" t="s">
        <v>215</v>
      </c>
      <c r="BS67" s="54">
        <v>0.1</v>
      </c>
      <c r="BT67" s="57" t="s">
        <v>210</v>
      </c>
      <c r="BU67" s="57" t="s">
        <v>212</v>
      </c>
      <c r="BV67" s="77">
        <v>141460</v>
      </c>
      <c r="BW67" s="77">
        <v>360220.00000000006</v>
      </c>
      <c r="BX67" s="77">
        <v>501680.00000000006</v>
      </c>
      <c r="BY67" s="77">
        <v>8004.9375</v>
      </c>
      <c r="BZ67" s="77">
        <f t="shared" ref="BZ67:BZ98" si="2">SUM(BX67:BY67)</f>
        <v>509684.93750000006</v>
      </c>
      <c r="CA67" s="87">
        <v>4.9950000000000008E-2</v>
      </c>
      <c r="CB67" s="87">
        <v>0.14995000000000003</v>
      </c>
      <c r="CC67" s="77">
        <f>BM67*VLOOKUP(D67,Factors!A$49:B$54,2,FALSE)</f>
        <v>3573</v>
      </c>
      <c r="CD67" s="60"/>
      <c r="CE67" s="93"/>
    </row>
    <row r="68" spans="1:85" ht="60" x14ac:dyDescent="0.25">
      <c r="A68" s="5" t="s">
        <v>59</v>
      </c>
      <c r="B68" s="5" t="s">
        <v>4</v>
      </c>
      <c r="C68" s="1" t="s">
        <v>129</v>
      </c>
      <c r="D68" s="1" t="s">
        <v>138</v>
      </c>
      <c r="E68" s="5"/>
      <c r="F68" s="1" t="s">
        <v>479</v>
      </c>
      <c r="G68" s="52" t="s">
        <v>209</v>
      </c>
      <c r="H68" s="54">
        <v>157</v>
      </c>
      <c r="I68" s="54">
        <v>760</v>
      </c>
      <c r="J68" s="55" t="s">
        <v>213</v>
      </c>
      <c r="K68" s="54">
        <v>661</v>
      </c>
      <c r="L68" s="55" t="s">
        <v>213</v>
      </c>
      <c r="M68" s="54">
        <v>99</v>
      </c>
      <c r="N68" s="55" t="s">
        <v>213</v>
      </c>
      <c r="O68" s="52" t="s">
        <v>450</v>
      </c>
      <c r="P68" s="55" t="s">
        <v>212</v>
      </c>
      <c r="Q68" s="54" t="s">
        <v>218</v>
      </c>
      <c r="R68" s="55"/>
      <c r="S68" s="55" t="s">
        <v>212</v>
      </c>
      <c r="T68" s="54" t="s">
        <v>218</v>
      </c>
      <c r="U68" s="55"/>
      <c r="V68" s="62">
        <v>0</v>
      </c>
      <c r="W68" s="55" t="s">
        <v>213</v>
      </c>
      <c r="X68" s="54" t="s">
        <v>211</v>
      </c>
      <c r="Y68" s="55" t="s">
        <v>213</v>
      </c>
      <c r="Z68" s="53">
        <v>1</v>
      </c>
      <c r="AA68" s="55" t="s">
        <v>213</v>
      </c>
      <c r="AB68" s="54">
        <v>100</v>
      </c>
      <c r="AC68" s="55" t="s">
        <v>210</v>
      </c>
      <c r="AD68" s="53">
        <v>5</v>
      </c>
      <c r="AE68" s="55" t="s">
        <v>210</v>
      </c>
      <c r="AF68" s="53">
        <v>0</v>
      </c>
      <c r="AG68" s="55" t="s">
        <v>213</v>
      </c>
      <c r="AH68" s="54" t="s">
        <v>211</v>
      </c>
      <c r="AI68" s="55" t="s">
        <v>213</v>
      </c>
      <c r="AJ68" s="53">
        <v>2</v>
      </c>
      <c r="AK68" s="55" t="s">
        <v>213</v>
      </c>
      <c r="AL68" s="54">
        <v>180</v>
      </c>
      <c r="AM68" s="55" t="s">
        <v>210</v>
      </c>
      <c r="AN68" s="92" t="s">
        <v>214</v>
      </c>
      <c r="AO68" s="58"/>
      <c r="AP68" s="58"/>
      <c r="AQ68" s="57"/>
      <c r="AR68" s="57" t="s">
        <v>212</v>
      </c>
      <c r="AS68" s="57" t="s">
        <v>214</v>
      </c>
      <c r="AT68" s="57" t="s">
        <v>214</v>
      </c>
      <c r="AU68" s="57" t="s">
        <v>212</v>
      </c>
      <c r="AV68" s="57" t="s">
        <v>214</v>
      </c>
      <c r="AW68" s="57" t="s">
        <v>214</v>
      </c>
      <c r="AX68" s="57" t="s">
        <v>212</v>
      </c>
      <c r="AY68" s="57" t="s">
        <v>215</v>
      </c>
      <c r="AZ68" s="92" t="s">
        <v>477</v>
      </c>
      <c r="BA68" s="57" t="s">
        <v>214</v>
      </c>
      <c r="BB68" s="57" t="s">
        <v>214</v>
      </c>
      <c r="BC68" s="57" t="s">
        <v>214</v>
      </c>
      <c r="BD68" s="57" t="s">
        <v>212</v>
      </c>
      <c r="BE68" s="57" t="s">
        <v>214</v>
      </c>
      <c r="BF68" s="57" t="s">
        <v>214</v>
      </c>
      <c r="BG68" s="57" t="s">
        <v>214</v>
      </c>
      <c r="BH68" s="57" t="s">
        <v>214</v>
      </c>
      <c r="BI68" s="92" t="s">
        <v>214</v>
      </c>
      <c r="BJ68" s="57" t="s">
        <v>212</v>
      </c>
      <c r="BK68" s="57">
        <v>46</v>
      </c>
      <c r="BL68" s="57" t="s">
        <v>215</v>
      </c>
      <c r="BM68" s="130">
        <v>300</v>
      </c>
      <c r="BN68" s="57" t="s">
        <v>216</v>
      </c>
      <c r="BO68" s="77">
        <f>BM68*VLOOKUP(D68,Factors!A$49:B$54,2,FALSE)</f>
        <v>3573</v>
      </c>
      <c r="BP68" s="57" t="s">
        <v>214</v>
      </c>
      <c r="BQ68" s="57"/>
      <c r="BR68" s="57"/>
      <c r="BS68" s="54"/>
      <c r="BT68" s="57"/>
      <c r="BU68" s="57" t="s">
        <v>214</v>
      </c>
      <c r="BV68" s="77">
        <v>3995.2161999999994</v>
      </c>
      <c r="BW68" s="77">
        <v>9013.9909000000007</v>
      </c>
      <c r="BX68" s="77">
        <v>13009.2071</v>
      </c>
      <c r="BY68" s="77">
        <v>3989.4749999999999</v>
      </c>
      <c r="BZ68" s="77">
        <f t="shared" si="2"/>
        <v>16998.682099999998</v>
      </c>
      <c r="CA68" s="87">
        <v>0</v>
      </c>
      <c r="CB68" s="87">
        <v>0</v>
      </c>
      <c r="CC68" s="77">
        <f>BM68*VLOOKUP(D68,Factors!A$49:B$54,2,FALSE)</f>
        <v>3573</v>
      </c>
      <c r="CD68" s="60" t="s">
        <v>327</v>
      </c>
      <c r="CE68" s="93"/>
    </row>
    <row r="69" spans="1:85" ht="45" x14ac:dyDescent="0.25">
      <c r="A69" s="163" t="s">
        <v>60</v>
      </c>
      <c r="B69" s="163" t="s">
        <v>4</v>
      </c>
      <c r="C69" s="164" t="s">
        <v>129</v>
      </c>
      <c r="D69" s="164" t="s">
        <v>141</v>
      </c>
      <c r="E69" s="163"/>
      <c r="F69" s="164"/>
      <c r="G69" s="163" t="s">
        <v>423</v>
      </c>
      <c r="H69" s="166">
        <v>664</v>
      </c>
      <c r="I69" s="166"/>
      <c r="J69" s="164"/>
      <c r="K69" s="166"/>
      <c r="L69" s="164"/>
      <c r="M69" s="167"/>
      <c r="N69" s="164"/>
      <c r="O69" s="163"/>
      <c r="P69" s="164"/>
      <c r="Q69" s="166"/>
      <c r="R69" s="164"/>
      <c r="S69" s="164"/>
      <c r="T69" s="166"/>
      <c r="U69" s="164"/>
      <c r="V69" s="168"/>
      <c r="W69" s="164"/>
      <c r="X69" s="166"/>
      <c r="Y69" s="164"/>
      <c r="Z69" s="169"/>
      <c r="AA69" s="164"/>
      <c r="AB69" s="166"/>
      <c r="AC69" s="164"/>
      <c r="AD69" s="169"/>
      <c r="AE69" s="164"/>
      <c r="AF69" s="169"/>
      <c r="AG69" s="164"/>
      <c r="AH69" s="166"/>
      <c r="AI69" s="164"/>
      <c r="AJ69" s="169"/>
      <c r="AK69" s="164"/>
      <c r="AL69" s="166"/>
      <c r="AM69" s="164"/>
      <c r="AN69" s="173"/>
      <c r="AO69" s="171"/>
      <c r="AP69" s="171"/>
      <c r="AQ69" s="170"/>
      <c r="AR69" s="170"/>
      <c r="AS69" s="170"/>
      <c r="AT69" s="170"/>
      <c r="AU69" s="170"/>
      <c r="AV69" s="170"/>
      <c r="AW69" s="170"/>
      <c r="AX69" s="170"/>
      <c r="AY69" s="170"/>
      <c r="AZ69" s="173"/>
      <c r="BA69" s="170"/>
      <c r="BB69" s="170"/>
      <c r="BC69" s="170"/>
      <c r="BD69" s="170"/>
      <c r="BE69" s="170"/>
      <c r="BF69" s="170"/>
      <c r="BG69" s="170"/>
      <c r="BH69" s="170"/>
      <c r="BI69" s="173"/>
      <c r="BJ69" s="170"/>
      <c r="BK69" s="170"/>
      <c r="BL69" s="170"/>
      <c r="BM69" s="174"/>
      <c r="BN69" s="170"/>
      <c r="BO69" s="175">
        <f>BM69*VLOOKUP(D69,Factors!A$49:B$54,2,FALSE)</f>
        <v>0</v>
      </c>
      <c r="BP69" s="170"/>
      <c r="BQ69" s="170"/>
      <c r="BR69" s="170"/>
      <c r="BS69" s="167"/>
      <c r="BT69" s="170"/>
      <c r="BU69" s="170"/>
      <c r="BV69" s="175"/>
      <c r="BW69" s="175"/>
      <c r="BX69" s="175">
        <v>0</v>
      </c>
      <c r="BY69" s="175">
        <v>0</v>
      </c>
      <c r="BZ69" s="175">
        <f t="shared" si="2"/>
        <v>0</v>
      </c>
      <c r="CA69" s="177"/>
      <c r="CB69" s="177">
        <v>0</v>
      </c>
      <c r="CC69" s="172">
        <f>BM69*VLOOKUP(D69,Factors!A$49:B$54,2,FALSE)</f>
        <v>0</v>
      </c>
      <c r="CD69" s="178"/>
      <c r="CE69" s="187"/>
    </row>
    <row r="70" spans="1:85" ht="45" x14ac:dyDescent="0.25">
      <c r="A70" s="5" t="s">
        <v>61</v>
      </c>
      <c r="B70" s="5" t="s">
        <v>4</v>
      </c>
      <c r="C70" s="1" t="s">
        <v>129</v>
      </c>
      <c r="D70" s="1" t="s">
        <v>138</v>
      </c>
      <c r="E70" s="5"/>
      <c r="F70" s="1" t="s">
        <v>479</v>
      </c>
      <c r="G70" s="52" t="s">
        <v>209</v>
      </c>
      <c r="H70" s="54">
        <v>701</v>
      </c>
      <c r="I70" s="54">
        <v>9424</v>
      </c>
      <c r="J70" s="55" t="s">
        <v>213</v>
      </c>
      <c r="K70" s="54">
        <v>8911</v>
      </c>
      <c r="L70" s="55" t="s">
        <v>213</v>
      </c>
      <c r="M70" s="54">
        <v>513</v>
      </c>
      <c r="N70" s="55" t="s">
        <v>213</v>
      </c>
      <c r="O70" s="52" t="s">
        <v>556</v>
      </c>
      <c r="P70" s="55" t="s">
        <v>212</v>
      </c>
      <c r="Q70" s="54">
        <v>16744</v>
      </c>
      <c r="R70" s="55" t="s">
        <v>213</v>
      </c>
      <c r="S70" s="55" t="s">
        <v>212</v>
      </c>
      <c r="T70" s="54">
        <v>736</v>
      </c>
      <c r="U70" s="55" t="s">
        <v>213</v>
      </c>
      <c r="V70" s="62">
        <v>0</v>
      </c>
      <c r="W70" s="55" t="s">
        <v>213</v>
      </c>
      <c r="X70" s="54">
        <v>0</v>
      </c>
      <c r="Y70" s="55" t="s">
        <v>213</v>
      </c>
      <c r="Z70" s="53">
        <v>0</v>
      </c>
      <c r="AA70" s="55" t="s">
        <v>213</v>
      </c>
      <c r="AB70" s="54">
        <v>0</v>
      </c>
      <c r="AC70" s="55" t="s">
        <v>213</v>
      </c>
      <c r="AD70" s="53">
        <v>0</v>
      </c>
      <c r="AE70" s="55" t="s">
        <v>213</v>
      </c>
      <c r="AF70" s="53">
        <v>0</v>
      </c>
      <c r="AG70" s="55" t="s">
        <v>213</v>
      </c>
      <c r="AH70" s="54">
        <v>0</v>
      </c>
      <c r="AI70" s="55" t="s">
        <v>213</v>
      </c>
      <c r="AJ70" s="53">
        <v>2</v>
      </c>
      <c r="AK70" s="55" t="s">
        <v>213</v>
      </c>
      <c r="AL70" s="54">
        <v>50</v>
      </c>
      <c r="AM70" s="55" t="s">
        <v>210</v>
      </c>
      <c r="AN70" s="92" t="s">
        <v>212</v>
      </c>
      <c r="AO70" s="58">
        <v>3.5</v>
      </c>
      <c r="AP70" s="58">
        <v>0</v>
      </c>
      <c r="AQ70" s="92" t="s">
        <v>215</v>
      </c>
      <c r="AR70" s="57" t="s">
        <v>212</v>
      </c>
      <c r="AS70" s="57" t="s">
        <v>214</v>
      </c>
      <c r="AT70" s="57" t="s">
        <v>214</v>
      </c>
      <c r="AU70" s="57" t="s">
        <v>212</v>
      </c>
      <c r="AV70" s="57" t="s">
        <v>214</v>
      </c>
      <c r="AW70" s="57" t="s">
        <v>214</v>
      </c>
      <c r="AX70" s="57" t="s">
        <v>214</v>
      </c>
      <c r="AY70" s="57" t="s">
        <v>215</v>
      </c>
      <c r="AZ70" s="92" t="s">
        <v>219</v>
      </c>
      <c r="BA70" s="57" t="s">
        <v>214</v>
      </c>
      <c r="BB70" s="57" t="s">
        <v>214</v>
      </c>
      <c r="BC70" s="57" t="s">
        <v>214</v>
      </c>
      <c r="BD70" s="57" t="s">
        <v>214</v>
      </c>
      <c r="BE70" s="57" t="s">
        <v>214</v>
      </c>
      <c r="BF70" s="57" t="s">
        <v>214</v>
      </c>
      <c r="BG70" s="57" t="s">
        <v>212</v>
      </c>
      <c r="BH70" s="57" t="s">
        <v>214</v>
      </c>
      <c r="BI70" s="92" t="s">
        <v>214</v>
      </c>
      <c r="BJ70" s="57" t="s">
        <v>212</v>
      </c>
      <c r="BK70" s="57">
        <v>33</v>
      </c>
      <c r="BL70" s="57" t="s">
        <v>215</v>
      </c>
      <c r="BM70" s="130">
        <v>2000</v>
      </c>
      <c r="BN70" s="57" t="s">
        <v>216</v>
      </c>
      <c r="BO70" s="77">
        <f>BM70*VLOOKUP(D70,Factors!A$49:B$54,2,FALSE)</f>
        <v>23820</v>
      </c>
      <c r="BP70" s="57" t="s">
        <v>212</v>
      </c>
      <c r="BQ70" s="57">
        <v>1</v>
      </c>
      <c r="BR70" s="57" t="s">
        <v>215</v>
      </c>
      <c r="BS70" s="54">
        <v>0.1</v>
      </c>
      <c r="BT70" s="57" t="s">
        <v>215</v>
      </c>
      <c r="BU70" s="57" t="s">
        <v>212</v>
      </c>
      <c r="BV70" s="77">
        <v>53859.866199999997</v>
      </c>
      <c r="BW70" s="77">
        <v>121518.41590000001</v>
      </c>
      <c r="BX70" s="77">
        <v>175378.28210000001</v>
      </c>
      <c r="BY70" s="77">
        <v>21910.822499999998</v>
      </c>
      <c r="BZ70" s="77">
        <f t="shared" si="2"/>
        <v>197289.10460000002</v>
      </c>
      <c r="CA70" s="87">
        <v>5.3325000000000004E-2</v>
      </c>
      <c r="CB70" s="87">
        <v>0.15332500000000002</v>
      </c>
      <c r="CC70" s="77">
        <f>BM70*VLOOKUP(D70,Factors!A$49:B$54,2,FALSE)</f>
        <v>23820</v>
      </c>
      <c r="CD70" s="60"/>
      <c r="CE70" s="93"/>
      <c r="CF70" s="31"/>
      <c r="CG70" s="31"/>
    </row>
    <row r="71" spans="1:85" ht="75" x14ac:dyDescent="0.25">
      <c r="A71" s="5" t="s">
        <v>62</v>
      </c>
      <c r="B71" s="5" t="s">
        <v>4</v>
      </c>
      <c r="C71" s="1" t="s">
        <v>129</v>
      </c>
      <c r="D71" s="1" t="s">
        <v>138</v>
      </c>
      <c r="E71" s="5"/>
      <c r="F71" s="1" t="s">
        <v>479</v>
      </c>
      <c r="G71" s="52" t="s">
        <v>209</v>
      </c>
      <c r="H71" s="54">
        <v>1449</v>
      </c>
      <c r="I71" s="54">
        <v>8185</v>
      </c>
      <c r="J71" s="55" t="s">
        <v>213</v>
      </c>
      <c r="K71" s="54">
        <v>6819</v>
      </c>
      <c r="L71" s="55" t="s">
        <v>213</v>
      </c>
      <c r="M71" s="66">
        <v>1141</v>
      </c>
      <c r="N71" s="55" t="s">
        <v>213</v>
      </c>
      <c r="O71" s="52" t="s">
        <v>397</v>
      </c>
      <c r="P71" s="55" t="s">
        <v>212</v>
      </c>
      <c r="Q71" s="54"/>
      <c r="R71" s="55"/>
      <c r="S71" s="55" t="s">
        <v>212</v>
      </c>
      <c r="T71" s="54"/>
      <c r="U71" s="55"/>
      <c r="V71" s="62">
        <v>4</v>
      </c>
      <c r="W71" s="55" t="s">
        <v>213</v>
      </c>
      <c r="X71" s="54">
        <v>169</v>
      </c>
      <c r="Y71" s="55" t="s">
        <v>213</v>
      </c>
      <c r="Z71" s="53">
        <v>4</v>
      </c>
      <c r="AA71" s="55" t="s">
        <v>213</v>
      </c>
      <c r="AB71" s="54">
        <v>400</v>
      </c>
      <c r="AC71" s="55" t="s">
        <v>210</v>
      </c>
      <c r="AD71" s="53">
        <v>4</v>
      </c>
      <c r="AE71" s="55" t="s">
        <v>213</v>
      </c>
      <c r="AF71" s="53">
        <v>13</v>
      </c>
      <c r="AG71" s="55" t="s">
        <v>213</v>
      </c>
      <c r="AH71" s="54">
        <v>367</v>
      </c>
      <c r="AI71" s="55" t="s">
        <v>213</v>
      </c>
      <c r="AJ71" s="53">
        <v>8</v>
      </c>
      <c r="AK71" s="55" t="s">
        <v>213</v>
      </c>
      <c r="AL71" s="54">
        <v>250</v>
      </c>
      <c r="AM71" s="55" t="s">
        <v>210</v>
      </c>
      <c r="AN71" s="92" t="s">
        <v>212</v>
      </c>
      <c r="AO71" s="58">
        <v>6.5</v>
      </c>
      <c r="AP71" s="58">
        <v>3.5</v>
      </c>
      <c r="AQ71" s="57" t="s">
        <v>215</v>
      </c>
      <c r="AR71" s="57" t="s">
        <v>212</v>
      </c>
      <c r="AS71" s="57" t="s">
        <v>214</v>
      </c>
      <c r="AT71" s="57" t="s">
        <v>214</v>
      </c>
      <c r="AU71" s="57" t="s">
        <v>212</v>
      </c>
      <c r="AV71" s="57" t="s">
        <v>212</v>
      </c>
      <c r="AW71" s="57" t="s">
        <v>212</v>
      </c>
      <c r="AX71" s="57" t="s">
        <v>212</v>
      </c>
      <c r="AY71" s="57" t="s">
        <v>215</v>
      </c>
      <c r="AZ71" s="92" t="s">
        <v>398</v>
      </c>
      <c r="BA71" s="57" t="s">
        <v>214</v>
      </c>
      <c r="BB71" s="57" t="s">
        <v>212</v>
      </c>
      <c r="BC71" s="57" t="s">
        <v>212</v>
      </c>
      <c r="BD71" s="57" t="s">
        <v>212</v>
      </c>
      <c r="BE71" s="57" t="s">
        <v>212</v>
      </c>
      <c r="BF71" s="57" t="s">
        <v>214</v>
      </c>
      <c r="BG71" s="57" t="s">
        <v>212</v>
      </c>
      <c r="BH71" s="57" t="s">
        <v>214</v>
      </c>
      <c r="BI71" s="92" t="s">
        <v>214</v>
      </c>
      <c r="BJ71" s="57" t="s">
        <v>212</v>
      </c>
      <c r="BK71" s="57">
        <v>137</v>
      </c>
      <c r="BL71" s="57" t="s">
        <v>215</v>
      </c>
      <c r="BM71" s="130"/>
      <c r="BN71" s="57"/>
      <c r="BO71" s="77">
        <f>BM71*VLOOKUP(D71,Factors!A$49:B$54,2,FALSE)</f>
        <v>0</v>
      </c>
      <c r="BP71" s="57" t="s">
        <v>212</v>
      </c>
      <c r="BQ71" s="57">
        <v>6</v>
      </c>
      <c r="BR71" s="57" t="s">
        <v>215</v>
      </c>
      <c r="BS71" s="54">
        <v>3.5</v>
      </c>
      <c r="BT71" s="57" t="s">
        <v>215</v>
      </c>
      <c r="BU71" s="57" t="s">
        <v>214</v>
      </c>
      <c r="BV71" s="77">
        <v>41215.399799999999</v>
      </c>
      <c r="BW71" s="77">
        <v>92990.021100000013</v>
      </c>
      <c r="BX71" s="77">
        <v>134205.42090000003</v>
      </c>
      <c r="BY71" s="77">
        <v>81896.36</v>
      </c>
      <c r="BZ71" s="77">
        <f t="shared" si="2"/>
        <v>216101.78090000001</v>
      </c>
      <c r="CA71" s="87">
        <v>1.8663749999999997</v>
      </c>
      <c r="CB71" s="87">
        <v>5.3663749999999997</v>
      </c>
      <c r="CC71" s="77">
        <f>BM71*VLOOKUP(D71,Factors!A$49:B$54,2,FALSE)</f>
        <v>0</v>
      </c>
      <c r="CD71" s="60" t="s">
        <v>399</v>
      </c>
      <c r="CE71" s="93"/>
    </row>
    <row r="72" spans="1:85" ht="30" x14ac:dyDescent="0.25">
      <c r="A72" s="5" t="s">
        <v>63</v>
      </c>
      <c r="B72" s="5" t="s">
        <v>4</v>
      </c>
      <c r="C72" s="1" t="s">
        <v>129</v>
      </c>
      <c r="D72" s="1" t="s">
        <v>138</v>
      </c>
      <c r="E72" s="5"/>
      <c r="F72" s="1" t="s">
        <v>479</v>
      </c>
      <c r="G72" s="52" t="s">
        <v>209</v>
      </c>
      <c r="H72" s="54">
        <v>2550</v>
      </c>
      <c r="I72" s="54">
        <v>5252</v>
      </c>
      <c r="J72" s="55" t="s">
        <v>213</v>
      </c>
      <c r="K72" s="54">
        <v>4220</v>
      </c>
      <c r="L72" s="55" t="s">
        <v>213</v>
      </c>
      <c r="M72" s="66">
        <v>1032</v>
      </c>
      <c r="N72" s="55" t="s">
        <v>213</v>
      </c>
      <c r="O72" s="52" t="s">
        <v>214</v>
      </c>
      <c r="P72" s="55"/>
      <c r="Q72" s="54"/>
      <c r="R72" s="55"/>
      <c r="S72" s="55" t="s">
        <v>212</v>
      </c>
      <c r="T72" s="54"/>
      <c r="U72" s="55"/>
      <c r="V72" s="62">
        <v>1</v>
      </c>
      <c r="W72" s="55" t="s">
        <v>213</v>
      </c>
      <c r="X72" s="54">
        <v>60</v>
      </c>
      <c r="Y72" s="55" t="s">
        <v>210</v>
      </c>
      <c r="Z72" s="53"/>
      <c r="AA72" s="55"/>
      <c r="AB72" s="54"/>
      <c r="AC72" s="55"/>
      <c r="AD72" s="53"/>
      <c r="AE72" s="55"/>
      <c r="AF72" s="53"/>
      <c r="AG72" s="55"/>
      <c r="AH72" s="54"/>
      <c r="AI72" s="55"/>
      <c r="AJ72" s="53"/>
      <c r="AK72" s="55"/>
      <c r="AL72" s="54"/>
      <c r="AM72" s="55"/>
      <c r="AN72" s="92" t="s">
        <v>212</v>
      </c>
      <c r="AO72" s="58">
        <v>2</v>
      </c>
      <c r="AP72" s="58">
        <v>0.5</v>
      </c>
      <c r="AQ72" s="57" t="s">
        <v>215</v>
      </c>
      <c r="AR72" s="57" t="s">
        <v>212</v>
      </c>
      <c r="AS72" s="57" t="s">
        <v>214</v>
      </c>
      <c r="AT72" s="57" t="s">
        <v>214</v>
      </c>
      <c r="AU72" s="57" t="s">
        <v>212</v>
      </c>
      <c r="AV72" s="57" t="s">
        <v>214</v>
      </c>
      <c r="AW72" s="57" t="s">
        <v>214</v>
      </c>
      <c r="AX72" s="57" t="s">
        <v>212</v>
      </c>
      <c r="AY72" s="57" t="s">
        <v>215</v>
      </c>
      <c r="AZ72" s="92" t="s">
        <v>214</v>
      </c>
      <c r="BA72" s="57" t="s">
        <v>214</v>
      </c>
      <c r="BB72" s="57" t="s">
        <v>214</v>
      </c>
      <c r="BC72" s="57" t="s">
        <v>214</v>
      </c>
      <c r="BD72" s="57" t="s">
        <v>212</v>
      </c>
      <c r="BE72" s="57" t="s">
        <v>214</v>
      </c>
      <c r="BF72" s="57" t="s">
        <v>214</v>
      </c>
      <c r="BG72" s="57" t="s">
        <v>212</v>
      </c>
      <c r="BH72" s="57" t="s">
        <v>328</v>
      </c>
      <c r="BI72" s="92" t="s">
        <v>214</v>
      </c>
      <c r="BJ72" s="57" t="s">
        <v>212</v>
      </c>
      <c r="BK72" s="57">
        <v>30</v>
      </c>
      <c r="BL72" s="57" t="s">
        <v>215</v>
      </c>
      <c r="BM72" s="130"/>
      <c r="BN72" s="57"/>
      <c r="BO72" s="77">
        <f>BM72*VLOOKUP(D72,Factors!A$49:B$54,2,FALSE)</f>
        <v>0</v>
      </c>
      <c r="BP72" s="57" t="s">
        <v>214</v>
      </c>
      <c r="BQ72" s="57"/>
      <c r="BR72" s="57"/>
      <c r="BS72" s="54"/>
      <c r="BT72" s="57"/>
      <c r="BU72" s="57" t="s">
        <v>212</v>
      </c>
      <c r="BV72" s="77">
        <v>25506.523999999998</v>
      </c>
      <c r="BW72" s="77">
        <v>57547.718000000001</v>
      </c>
      <c r="BX72" s="77">
        <v>83054.241999999998</v>
      </c>
      <c r="BY72" s="77">
        <v>25121.958749999998</v>
      </c>
      <c r="BZ72" s="77">
        <f t="shared" si="2"/>
        <v>108176.20074999999</v>
      </c>
      <c r="CA72" s="87">
        <v>0</v>
      </c>
      <c r="CB72" s="87">
        <v>0</v>
      </c>
      <c r="CC72" s="77">
        <f>BM72*VLOOKUP(D72,Factors!A$49:B$54,2,FALSE)</f>
        <v>0</v>
      </c>
      <c r="CD72" s="60"/>
      <c r="CE72" s="93"/>
    </row>
    <row r="73" spans="1:85" ht="30" x14ac:dyDescent="0.25">
      <c r="A73" s="5" t="s">
        <v>64</v>
      </c>
      <c r="B73" s="5" t="s">
        <v>4</v>
      </c>
      <c r="C73" s="1" t="s">
        <v>129</v>
      </c>
      <c r="D73" s="1" t="s">
        <v>138</v>
      </c>
      <c r="E73" s="5"/>
      <c r="F73" s="1" t="s">
        <v>479</v>
      </c>
      <c r="G73" s="52" t="s">
        <v>209</v>
      </c>
      <c r="H73" s="54">
        <v>715</v>
      </c>
      <c r="I73" s="54">
        <v>9937</v>
      </c>
      <c r="J73" s="55" t="s">
        <v>213</v>
      </c>
      <c r="K73" s="61">
        <f>I73*VLOOKUP($F73,Factors!$B$19:$C$22,2,FALSE)</f>
        <v>7452.75</v>
      </c>
      <c r="L73" s="188" t="s">
        <v>564</v>
      </c>
      <c r="M73" s="61">
        <f>I73-K73</f>
        <v>2484.25</v>
      </c>
      <c r="N73" s="220" t="s">
        <v>564</v>
      </c>
      <c r="O73" s="52" t="s">
        <v>329</v>
      </c>
      <c r="P73" s="55" t="s">
        <v>212</v>
      </c>
      <c r="Q73" s="54">
        <v>3900</v>
      </c>
      <c r="R73" s="55" t="s">
        <v>210</v>
      </c>
      <c r="S73" s="55" t="s">
        <v>212</v>
      </c>
      <c r="T73" s="54">
        <v>60</v>
      </c>
      <c r="U73" s="55" t="s">
        <v>210</v>
      </c>
      <c r="V73" s="62">
        <v>4</v>
      </c>
      <c r="W73" s="55" t="s">
        <v>213</v>
      </c>
      <c r="X73" s="54">
        <v>32</v>
      </c>
      <c r="Y73" s="55" t="s">
        <v>213</v>
      </c>
      <c r="Z73" s="53">
        <v>1</v>
      </c>
      <c r="AA73" s="55" t="s">
        <v>213</v>
      </c>
      <c r="AB73" s="54">
        <v>60</v>
      </c>
      <c r="AC73" s="55" t="s">
        <v>210</v>
      </c>
      <c r="AD73" s="53">
        <v>9</v>
      </c>
      <c r="AE73" s="55" t="s">
        <v>213</v>
      </c>
      <c r="AF73" s="53">
        <v>6</v>
      </c>
      <c r="AG73" s="55" t="s">
        <v>213</v>
      </c>
      <c r="AH73" s="54">
        <v>90</v>
      </c>
      <c r="AI73" s="55" t="s">
        <v>210</v>
      </c>
      <c r="AJ73" s="53">
        <v>2</v>
      </c>
      <c r="AK73" s="55" t="s">
        <v>213</v>
      </c>
      <c r="AL73" s="54">
        <v>100</v>
      </c>
      <c r="AM73" s="55" t="s">
        <v>210</v>
      </c>
      <c r="AN73" s="92" t="s">
        <v>214</v>
      </c>
      <c r="AO73" s="58"/>
      <c r="AP73" s="58"/>
      <c r="AQ73" s="57"/>
      <c r="AR73" s="57" t="s">
        <v>212</v>
      </c>
      <c r="AS73" s="57" t="s">
        <v>214</v>
      </c>
      <c r="AT73" s="57" t="s">
        <v>214</v>
      </c>
      <c r="AU73" s="57" t="s">
        <v>214</v>
      </c>
      <c r="AV73" s="57" t="s">
        <v>214</v>
      </c>
      <c r="AW73" s="57" t="s">
        <v>212</v>
      </c>
      <c r="AX73" s="57" t="s">
        <v>214</v>
      </c>
      <c r="AY73" s="57" t="s">
        <v>215</v>
      </c>
      <c r="AZ73" s="92" t="s">
        <v>330</v>
      </c>
      <c r="BA73" s="57" t="s">
        <v>214</v>
      </c>
      <c r="BB73" s="57" t="s">
        <v>214</v>
      </c>
      <c r="BC73" s="57" t="s">
        <v>214</v>
      </c>
      <c r="BD73" s="57" t="s">
        <v>214</v>
      </c>
      <c r="BE73" s="57" t="s">
        <v>214</v>
      </c>
      <c r="BF73" s="57" t="s">
        <v>214</v>
      </c>
      <c r="BG73" s="57" t="s">
        <v>214</v>
      </c>
      <c r="BH73" s="92" t="s">
        <v>261</v>
      </c>
      <c r="BI73" s="92" t="s">
        <v>214</v>
      </c>
      <c r="BJ73" s="57" t="s">
        <v>212</v>
      </c>
      <c r="BK73" s="57">
        <v>36</v>
      </c>
      <c r="BL73" s="57" t="s">
        <v>215</v>
      </c>
      <c r="BM73" s="130">
        <v>3000</v>
      </c>
      <c r="BN73" s="57" t="s">
        <v>216</v>
      </c>
      <c r="BO73" s="77">
        <f>BM73*VLOOKUP(D73,Factors!A$49:B$54,2,FALSE)</f>
        <v>35730</v>
      </c>
      <c r="BP73" s="57" t="s">
        <v>214</v>
      </c>
      <c r="BQ73" s="57"/>
      <c r="BR73" s="57"/>
      <c r="BS73" s="54"/>
      <c r="BT73" s="57"/>
      <c r="BU73" s="57" t="s">
        <v>212</v>
      </c>
      <c r="BV73" s="77">
        <v>45045.911549999997</v>
      </c>
      <c r="BW73" s="77">
        <v>101632.406475</v>
      </c>
      <c r="BX73" s="77">
        <v>146678.31802499999</v>
      </c>
      <c r="BY73" s="77">
        <v>8461.4548374999995</v>
      </c>
      <c r="BZ73" s="77">
        <f t="shared" si="2"/>
        <v>155139.77286249999</v>
      </c>
      <c r="CA73" s="87">
        <v>0</v>
      </c>
      <c r="CB73" s="87">
        <v>0</v>
      </c>
      <c r="CC73" s="77">
        <f>BM73*VLOOKUP(D73,Factors!A$49:B$54,2,FALSE)</f>
        <v>35730</v>
      </c>
      <c r="CD73" s="60" t="s">
        <v>331</v>
      </c>
      <c r="CE73" s="93" t="s">
        <v>332</v>
      </c>
    </row>
    <row r="74" spans="1:85" ht="30" x14ac:dyDescent="0.25">
      <c r="A74" s="5" t="s">
        <v>65</v>
      </c>
      <c r="B74" s="5" t="s">
        <v>4</v>
      </c>
      <c r="C74" s="2" t="s">
        <v>131</v>
      </c>
      <c r="D74" s="1" t="s">
        <v>139</v>
      </c>
      <c r="E74" s="5" t="s">
        <v>37</v>
      </c>
      <c r="F74" s="1" t="s">
        <v>479</v>
      </c>
      <c r="G74" s="1" t="s">
        <v>217</v>
      </c>
      <c r="H74" s="96">
        <v>1200</v>
      </c>
      <c r="I74" s="66">
        <v>5959</v>
      </c>
      <c r="J74" s="1" t="s">
        <v>213</v>
      </c>
      <c r="K74" s="66">
        <v>3891</v>
      </c>
      <c r="L74" s="1" t="s">
        <v>213</v>
      </c>
      <c r="M74" s="54">
        <v>2068</v>
      </c>
      <c r="N74" s="1" t="s">
        <v>213</v>
      </c>
      <c r="O74" s="5"/>
      <c r="P74" s="1" t="s">
        <v>212</v>
      </c>
      <c r="Q74" s="66">
        <v>5493</v>
      </c>
      <c r="R74" s="1" t="s">
        <v>213</v>
      </c>
      <c r="S74" s="1" t="s">
        <v>212</v>
      </c>
      <c r="T74" s="66">
        <v>1224</v>
      </c>
      <c r="U74" s="1" t="s">
        <v>213</v>
      </c>
      <c r="V74" s="62">
        <v>10</v>
      </c>
      <c r="W74" s="1" t="s">
        <v>210</v>
      </c>
      <c r="X74" s="66">
        <v>289</v>
      </c>
      <c r="Y74" s="1" t="s">
        <v>213</v>
      </c>
      <c r="Z74" s="74">
        <v>10</v>
      </c>
      <c r="AA74" s="1" t="s">
        <v>210</v>
      </c>
      <c r="AB74" s="66">
        <v>300</v>
      </c>
      <c r="AC74" s="1" t="s">
        <v>210</v>
      </c>
      <c r="AD74" s="74">
        <v>1</v>
      </c>
      <c r="AE74" s="1" t="s">
        <v>210</v>
      </c>
      <c r="AF74" s="74">
        <v>89</v>
      </c>
      <c r="AG74" s="1" t="s">
        <v>210</v>
      </c>
      <c r="AH74" s="66">
        <v>1774</v>
      </c>
      <c r="AI74" s="1" t="s">
        <v>215</v>
      </c>
      <c r="AJ74" s="74">
        <v>15</v>
      </c>
      <c r="AK74" s="1" t="s">
        <v>210</v>
      </c>
      <c r="AL74" s="66">
        <v>742</v>
      </c>
      <c r="AM74" s="1" t="s">
        <v>213</v>
      </c>
      <c r="AN74" s="91" t="s">
        <v>214</v>
      </c>
      <c r="AO74" s="76"/>
      <c r="AP74" s="76"/>
      <c r="AQ74" s="75"/>
      <c r="AR74" s="75" t="s">
        <v>212</v>
      </c>
      <c r="AS74" s="75" t="s">
        <v>212</v>
      </c>
      <c r="AT74" s="75" t="s">
        <v>214</v>
      </c>
      <c r="AU74" s="75" t="s">
        <v>212</v>
      </c>
      <c r="AV74" s="75" t="s">
        <v>212</v>
      </c>
      <c r="AW74" s="75" t="s">
        <v>214</v>
      </c>
      <c r="AX74" s="75" t="s">
        <v>212</v>
      </c>
      <c r="AY74" s="75" t="s">
        <v>216</v>
      </c>
      <c r="AZ74" s="91" t="s">
        <v>214</v>
      </c>
      <c r="BA74" s="75"/>
      <c r="BB74" s="75" t="s">
        <v>212</v>
      </c>
      <c r="BC74" s="75"/>
      <c r="BD74" s="75" t="s">
        <v>212</v>
      </c>
      <c r="BE74" s="75"/>
      <c r="BF74" s="75"/>
      <c r="BG74" s="75"/>
      <c r="BH74" s="75"/>
      <c r="BI74" s="91" t="s">
        <v>214</v>
      </c>
      <c r="BJ74" s="75" t="s">
        <v>212</v>
      </c>
      <c r="BK74" s="75">
        <v>15</v>
      </c>
      <c r="BL74" s="75" t="s">
        <v>215</v>
      </c>
      <c r="BM74" s="132">
        <v>205</v>
      </c>
      <c r="BN74" s="75"/>
      <c r="BO74" s="77">
        <f>BM74*VLOOKUP(D74,Factors!A$49:B$54,2,FALSE)</f>
        <v>3161.1</v>
      </c>
      <c r="BP74" s="75" t="s">
        <v>212</v>
      </c>
      <c r="BQ74" s="75">
        <v>1</v>
      </c>
      <c r="BR74" s="75" t="s">
        <v>210</v>
      </c>
      <c r="BS74" s="79">
        <v>1.5</v>
      </c>
      <c r="BT74" s="75" t="s">
        <v>215</v>
      </c>
      <c r="BU74" s="75" t="s">
        <v>212</v>
      </c>
      <c r="BV74" s="77">
        <v>20646.813299999998</v>
      </c>
      <c r="BW74" s="77">
        <v>46585.775699999998</v>
      </c>
      <c r="BX74" s="77">
        <v>67232.588999999993</v>
      </c>
      <c r="BY74" s="77">
        <v>36907.858749999999</v>
      </c>
      <c r="BZ74" s="77">
        <f t="shared" si="2"/>
        <v>104140.44774999999</v>
      </c>
      <c r="CA74" s="87">
        <v>0.799875</v>
      </c>
      <c r="CB74" s="87">
        <v>2.2998750000000001</v>
      </c>
      <c r="CC74" s="77">
        <f>BM74*VLOOKUP(D74,Factors!A$49:B$54,2,FALSE)</f>
        <v>3161.1</v>
      </c>
      <c r="CD74" s="75"/>
      <c r="CE74" s="106"/>
    </row>
    <row r="75" spans="1:85" ht="105" x14ac:dyDescent="0.25">
      <c r="A75" s="5" t="s">
        <v>569</v>
      </c>
      <c r="B75" s="5" t="s">
        <v>4</v>
      </c>
      <c r="C75" s="2" t="s">
        <v>131</v>
      </c>
      <c r="D75" s="1" t="s">
        <v>136</v>
      </c>
      <c r="E75" s="5" t="s">
        <v>144</v>
      </c>
      <c r="F75" s="1" t="s">
        <v>480</v>
      </c>
      <c r="G75" s="1" t="s">
        <v>217</v>
      </c>
      <c r="H75" s="66">
        <v>1900</v>
      </c>
      <c r="I75" s="66">
        <v>17655</v>
      </c>
      <c r="J75" s="1" t="s">
        <v>213</v>
      </c>
      <c r="K75" s="66">
        <v>13489</v>
      </c>
      <c r="L75" s="1" t="s">
        <v>213</v>
      </c>
      <c r="M75" s="79">
        <v>4166</v>
      </c>
      <c r="N75" s="1" t="s">
        <v>210</v>
      </c>
      <c r="O75" s="5"/>
      <c r="P75" s="1" t="s">
        <v>212</v>
      </c>
      <c r="Q75" s="66">
        <v>14435</v>
      </c>
      <c r="R75" s="1" t="s">
        <v>210</v>
      </c>
      <c r="S75" s="1" t="s">
        <v>212</v>
      </c>
      <c r="T75" s="66">
        <v>3115</v>
      </c>
      <c r="U75" s="1" t="s">
        <v>213</v>
      </c>
      <c r="V75" s="62">
        <v>70</v>
      </c>
      <c r="W75" s="1"/>
      <c r="X75" s="66">
        <v>3324</v>
      </c>
      <c r="Y75" s="1"/>
      <c r="Z75" s="74">
        <v>3</v>
      </c>
      <c r="AA75" s="1"/>
      <c r="AB75" s="66">
        <v>90</v>
      </c>
      <c r="AC75" s="1"/>
      <c r="AD75" s="74">
        <v>60</v>
      </c>
      <c r="AE75" s="1"/>
      <c r="AF75" s="74">
        <v>83</v>
      </c>
      <c r="AG75" s="1"/>
      <c r="AH75" s="66">
        <v>3310</v>
      </c>
      <c r="AI75" s="1"/>
      <c r="AJ75" s="74">
        <v>2</v>
      </c>
      <c r="AK75" s="1"/>
      <c r="AL75" s="66">
        <v>200</v>
      </c>
      <c r="AM75" s="1"/>
      <c r="AN75" s="91" t="s">
        <v>212</v>
      </c>
      <c r="AO75" s="76">
        <v>4.7</v>
      </c>
      <c r="AP75" s="76">
        <v>4</v>
      </c>
      <c r="AQ75" s="75"/>
      <c r="AR75" s="75" t="s">
        <v>212</v>
      </c>
      <c r="AS75" s="75" t="s">
        <v>214</v>
      </c>
      <c r="AT75" s="75" t="s">
        <v>214</v>
      </c>
      <c r="AU75" s="75" t="s">
        <v>212</v>
      </c>
      <c r="AV75" s="75" t="s">
        <v>212</v>
      </c>
      <c r="AW75" s="75"/>
      <c r="AX75" s="75"/>
      <c r="AY75" s="75"/>
      <c r="AZ75" s="91" t="s">
        <v>486</v>
      </c>
      <c r="BA75" s="75" t="s">
        <v>212</v>
      </c>
      <c r="BB75" s="75"/>
      <c r="BC75" s="75"/>
      <c r="BD75" s="75" t="s">
        <v>212</v>
      </c>
      <c r="BE75" s="75" t="s">
        <v>212</v>
      </c>
      <c r="BF75" s="75"/>
      <c r="BG75" s="75"/>
      <c r="BH75" s="75" t="s">
        <v>484</v>
      </c>
      <c r="BI75" s="91" t="s">
        <v>214</v>
      </c>
      <c r="BJ75" s="75" t="s">
        <v>212</v>
      </c>
      <c r="BK75" s="75">
        <v>5</v>
      </c>
      <c r="BL75" s="75" t="s">
        <v>215</v>
      </c>
      <c r="BM75" s="132">
        <v>422</v>
      </c>
      <c r="BN75" s="75" t="s">
        <v>215</v>
      </c>
      <c r="BO75" s="77">
        <f>BM75*VLOOKUP(D75,Factors!A$49:B$54,2,FALSE)</f>
        <v>4747.5</v>
      </c>
      <c r="BP75" s="75" t="s">
        <v>212</v>
      </c>
      <c r="BQ75" s="75">
        <v>7</v>
      </c>
      <c r="BR75" s="75" t="s">
        <v>210</v>
      </c>
      <c r="BS75" s="78">
        <v>6.24</v>
      </c>
      <c r="BT75" s="75" t="s">
        <v>210</v>
      </c>
      <c r="BU75" s="75" t="s">
        <v>212</v>
      </c>
      <c r="BV75" s="77">
        <v>83567.052800000005</v>
      </c>
      <c r="BW75" s="77">
        <v>212716.13440000004</v>
      </c>
      <c r="BX75" s="77">
        <v>296283.18720000004</v>
      </c>
      <c r="BY75" s="77">
        <v>50014.474999999999</v>
      </c>
      <c r="BZ75" s="77">
        <f t="shared" si="2"/>
        <v>346297.66220000002</v>
      </c>
      <c r="CA75" s="87">
        <v>3.1168799999999992</v>
      </c>
      <c r="CB75" s="87">
        <v>9.3568800000000003</v>
      </c>
      <c r="CC75" s="77">
        <f>BM75*VLOOKUP(D75,Factors!A$49:B$54,2,FALSE)</f>
        <v>4747.5</v>
      </c>
      <c r="CD75" s="75"/>
      <c r="CE75" s="106"/>
    </row>
    <row r="76" spans="1:85" ht="30" x14ac:dyDescent="0.25">
      <c r="A76" s="5" t="s">
        <v>66</v>
      </c>
      <c r="B76" s="5" t="s">
        <v>4</v>
      </c>
      <c r="C76" s="1" t="s">
        <v>129</v>
      </c>
      <c r="D76" s="1" t="s">
        <v>137</v>
      </c>
      <c r="E76" s="5"/>
      <c r="F76" s="1" t="s">
        <v>479</v>
      </c>
      <c r="G76" s="52" t="s">
        <v>217</v>
      </c>
      <c r="H76" s="54">
        <v>520</v>
      </c>
      <c r="I76" s="54">
        <v>2804</v>
      </c>
      <c r="J76" s="55" t="s">
        <v>213</v>
      </c>
      <c r="K76" s="54">
        <v>2433</v>
      </c>
      <c r="L76" s="55" t="s">
        <v>213</v>
      </c>
      <c r="M76" s="54">
        <v>371</v>
      </c>
      <c r="N76" s="55" t="s">
        <v>213</v>
      </c>
      <c r="O76" s="52" t="s">
        <v>214</v>
      </c>
      <c r="P76" s="55" t="s">
        <v>212</v>
      </c>
      <c r="Q76" s="54" t="s">
        <v>218</v>
      </c>
      <c r="R76" s="55" t="s">
        <v>210</v>
      </c>
      <c r="S76" s="55" t="s">
        <v>212</v>
      </c>
      <c r="T76" s="54">
        <v>120</v>
      </c>
      <c r="U76" s="55" t="s">
        <v>210</v>
      </c>
      <c r="V76" s="62">
        <v>12</v>
      </c>
      <c r="W76" s="55" t="s">
        <v>213</v>
      </c>
      <c r="X76" s="54">
        <v>220</v>
      </c>
      <c r="Y76" s="55" t="s">
        <v>213</v>
      </c>
      <c r="Z76" s="53">
        <v>8</v>
      </c>
      <c r="AA76" s="55" t="s">
        <v>213</v>
      </c>
      <c r="AB76" s="70">
        <v>300</v>
      </c>
      <c r="AC76" s="55" t="s">
        <v>210</v>
      </c>
      <c r="AD76" s="53">
        <v>5</v>
      </c>
      <c r="AE76" s="55" t="s">
        <v>213</v>
      </c>
      <c r="AF76" s="53">
        <v>13</v>
      </c>
      <c r="AG76" s="55" t="s">
        <v>213</v>
      </c>
      <c r="AH76" s="54">
        <v>200</v>
      </c>
      <c r="AI76" s="55" t="s">
        <v>210</v>
      </c>
      <c r="AJ76" s="53">
        <v>9</v>
      </c>
      <c r="AK76" s="55" t="s">
        <v>213</v>
      </c>
      <c r="AL76" s="54">
        <v>288</v>
      </c>
      <c r="AM76" s="55" t="s">
        <v>210</v>
      </c>
      <c r="AN76" s="92" t="s">
        <v>214</v>
      </c>
      <c r="AO76" s="58"/>
      <c r="AP76" s="58"/>
      <c r="AQ76" s="57"/>
      <c r="AR76" s="57" t="s">
        <v>214</v>
      </c>
      <c r="AS76" s="57" t="s">
        <v>214</v>
      </c>
      <c r="AT76" s="57" t="s">
        <v>214</v>
      </c>
      <c r="AU76" s="57" t="s">
        <v>214</v>
      </c>
      <c r="AV76" s="57" t="s">
        <v>212</v>
      </c>
      <c r="AW76" s="57" t="s">
        <v>214</v>
      </c>
      <c r="AX76" s="57" t="s">
        <v>212</v>
      </c>
      <c r="AY76" s="57" t="s">
        <v>215</v>
      </c>
      <c r="AZ76" s="92" t="s">
        <v>214</v>
      </c>
      <c r="BA76" s="57" t="s">
        <v>214</v>
      </c>
      <c r="BB76" s="57" t="s">
        <v>214</v>
      </c>
      <c r="BC76" s="57" t="s">
        <v>214</v>
      </c>
      <c r="BD76" s="57" t="s">
        <v>212</v>
      </c>
      <c r="BE76" s="57" t="s">
        <v>212</v>
      </c>
      <c r="BF76" s="57" t="s">
        <v>214</v>
      </c>
      <c r="BG76" s="57" t="s">
        <v>214</v>
      </c>
      <c r="BH76" s="57" t="s">
        <v>214</v>
      </c>
      <c r="BI76" s="92" t="s">
        <v>214</v>
      </c>
      <c r="BJ76" s="57" t="s">
        <v>212</v>
      </c>
      <c r="BK76" s="57">
        <v>36</v>
      </c>
      <c r="BL76" s="57" t="s">
        <v>216</v>
      </c>
      <c r="BM76" s="130">
        <v>640</v>
      </c>
      <c r="BN76" s="57" t="s">
        <v>216</v>
      </c>
      <c r="BO76" s="77">
        <f>BM76*VLOOKUP(D76,Factors!A$49:B$54,2,FALSE)</f>
        <v>8716.7999999999993</v>
      </c>
      <c r="BP76" s="57" t="s">
        <v>214</v>
      </c>
      <c r="BQ76" s="57"/>
      <c r="BR76" s="57"/>
      <c r="BS76" s="54"/>
      <c r="BT76" s="57"/>
      <c r="BU76" s="57" t="s">
        <v>214</v>
      </c>
      <c r="BV76" s="77">
        <v>20571.744899999998</v>
      </c>
      <c r="BW76" s="77">
        <v>46395.850199999993</v>
      </c>
      <c r="BX76" s="77">
        <v>66967.595099999991</v>
      </c>
      <c r="BY76" s="77">
        <v>18252.5</v>
      </c>
      <c r="BZ76" s="77">
        <f t="shared" si="2"/>
        <v>85220.095099999991</v>
      </c>
      <c r="CA76" s="87">
        <v>0</v>
      </c>
      <c r="CB76" s="87">
        <v>0</v>
      </c>
      <c r="CC76" s="77">
        <f>BM76*VLOOKUP(D76,Factors!A$49:B$54,2,FALSE)</f>
        <v>8716.7999999999993</v>
      </c>
      <c r="CD76" s="60" t="s">
        <v>333</v>
      </c>
      <c r="CE76" s="93"/>
    </row>
    <row r="77" spans="1:85" ht="45" x14ac:dyDescent="0.25">
      <c r="A77" s="5" t="s">
        <v>67</v>
      </c>
      <c r="B77" s="5" t="s">
        <v>4</v>
      </c>
      <c r="C77" s="1" t="s">
        <v>129</v>
      </c>
      <c r="D77" s="1" t="s">
        <v>140</v>
      </c>
      <c r="E77" s="5"/>
      <c r="F77" s="1" t="s">
        <v>479</v>
      </c>
      <c r="G77" s="52" t="s">
        <v>209</v>
      </c>
      <c r="H77" s="54">
        <v>320</v>
      </c>
      <c r="I77" s="54">
        <v>2973</v>
      </c>
      <c r="J77" s="55" t="s">
        <v>213</v>
      </c>
      <c r="K77" s="54">
        <v>2380</v>
      </c>
      <c r="L77" s="55" t="s">
        <v>210</v>
      </c>
      <c r="M77" s="66">
        <v>593</v>
      </c>
      <c r="N77" s="55" t="s">
        <v>210</v>
      </c>
      <c r="O77" s="52" t="s">
        <v>211</v>
      </c>
      <c r="P77" s="55" t="s">
        <v>212</v>
      </c>
      <c r="Q77" s="54">
        <v>51625</v>
      </c>
      <c r="R77" s="55" t="s">
        <v>213</v>
      </c>
      <c r="S77" s="55" t="s">
        <v>212</v>
      </c>
      <c r="T77" s="54">
        <v>1728</v>
      </c>
      <c r="U77" s="55" t="s">
        <v>213</v>
      </c>
      <c r="V77" s="62">
        <v>7</v>
      </c>
      <c r="W77" s="55" t="s">
        <v>213</v>
      </c>
      <c r="X77" s="54">
        <v>280</v>
      </c>
      <c r="Y77" s="55" t="s">
        <v>213</v>
      </c>
      <c r="Z77" s="53">
        <v>0</v>
      </c>
      <c r="AA77" s="55"/>
      <c r="AB77" s="54"/>
      <c r="AC77" s="55"/>
      <c r="AD77" s="53">
        <v>7</v>
      </c>
      <c r="AE77" s="55" t="s">
        <v>213</v>
      </c>
      <c r="AF77" s="53">
        <v>5</v>
      </c>
      <c r="AG77" s="55" t="s">
        <v>213</v>
      </c>
      <c r="AH77" s="54">
        <v>200</v>
      </c>
      <c r="AI77" s="55" t="s">
        <v>210</v>
      </c>
      <c r="AJ77" s="53">
        <v>3</v>
      </c>
      <c r="AK77" s="55" t="s">
        <v>213</v>
      </c>
      <c r="AL77" s="54">
        <v>80</v>
      </c>
      <c r="AM77" s="55" t="s">
        <v>210</v>
      </c>
      <c r="AN77" s="92" t="s">
        <v>212</v>
      </c>
      <c r="AO77" s="58">
        <v>1</v>
      </c>
      <c r="AP77" s="58">
        <v>0.5</v>
      </c>
      <c r="AQ77" s="57" t="s">
        <v>215</v>
      </c>
      <c r="AR77" s="57" t="s">
        <v>212</v>
      </c>
      <c r="AS77" s="57" t="s">
        <v>214</v>
      </c>
      <c r="AT77" s="57" t="s">
        <v>214</v>
      </c>
      <c r="AU77" s="57" t="s">
        <v>212</v>
      </c>
      <c r="AV77" s="57" t="s">
        <v>214</v>
      </c>
      <c r="AW77" s="57" t="s">
        <v>214</v>
      </c>
      <c r="AX77" s="57" t="s">
        <v>212</v>
      </c>
      <c r="AY77" s="57" t="s">
        <v>215</v>
      </c>
      <c r="AZ77" s="92" t="s">
        <v>334</v>
      </c>
      <c r="BA77" s="57" t="s">
        <v>214</v>
      </c>
      <c r="BB77" s="57" t="s">
        <v>214</v>
      </c>
      <c r="BC77" s="57" t="s">
        <v>212</v>
      </c>
      <c r="BD77" s="57" t="s">
        <v>214</v>
      </c>
      <c r="BE77" s="57" t="s">
        <v>214</v>
      </c>
      <c r="BF77" s="57" t="s">
        <v>214</v>
      </c>
      <c r="BG77" s="57" t="s">
        <v>212</v>
      </c>
      <c r="BH77" s="57" t="s">
        <v>214</v>
      </c>
      <c r="BI77" s="92" t="s">
        <v>214</v>
      </c>
      <c r="BJ77" s="57" t="s">
        <v>212</v>
      </c>
      <c r="BK77" s="57">
        <v>42</v>
      </c>
      <c r="BL77" s="57" t="s">
        <v>215</v>
      </c>
      <c r="BM77" s="130" t="s">
        <v>218</v>
      </c>
      <c r="BN77" s="57"/>
      <c r="BO77" s="77"/>
      <c r="BP77" s="57" t="s">
        <v>214</v>
      </c>
      <c r="BQ77" s="57"/>
      <c r="BR77" s="57"/>
      <c r="BS77" s="54"/>
      <c r="BT77" s="57"/>
      <c r="BU77" s="57" t="s">
        <v>214</v>
      </c>
      <c r="BV77" s="77">
        <v>14441.125999999998</v>
      </c>
      <c r="BW77" s="77">
        <v>32569.348000000002</v>
      </c>
      <c r="BX77" s="77">
        <v>47010.474000000002</v>
      </c>
      <c r="BY77" s="77">
        <v>17123.452499999999</v>
      </c>
      <c r="BZ77" s="77">
        <f t="shared" si="2"/>
        <v>64133.926500000001</v>
      </c>
      <c r="CA77" s="87">
        <v>0</v>
      </c>
      <c r="CB77" s="87">
        <v>0</v>
      </c>
      <c r="CC77" s="77">
        <v>0</v>
      </c>
      <c r="CD77" s="60"/>
      <c r="CE77" s="93" t="s">
        <v>335</v>
      </c>
    </row>
    <row r="78" spans="1:85" ht="45" x14ac:dyDescent="0.25">
      <c r="A78" s="5" t="s">
        <v>68</v>
      </c>
      <c r="B78" s="5" t="s">
        <v>4</v>
      </c>
      <c r="C78" s="1" t="s">
        <v>129</v>
      </c>
      <c r="D78" s="1" t="s">
        <v>138</v>
      </c>
      <c r="E78" s="5"/>
      <c r="F78" s="1" t="s">
        <v>479</v>
      </c>
      <c r="G78" s="52" t="s">
        <v>209</v>
      </c>
      <c r="H78" s="54">
        <v>672</v>
      </c>
      <c r="I78" s="54">
        <v>3060</v>
      </c>
      <c r="J78" s="55" t="s">
        <v>213</v>
      </c>
      <c r="K78" s="54">
        <v>2596</v>
      </c>
      <c r="L78" s="55" t="s">
        <v>213</v>
      </c>
      <c r="M78" s="54">
        <v>414</v>
      </c>
      <c r="N78" s="55" t="s">
        <v>213</v>
      </c>
      <c r="O78" s="52" t="s">
        <v>336</v>
      </c>
      <c r="P78" s="55" t="s">
        <v>212</v>
      </c>
      <c r="Q78" s="54" t="s">
        <v>218</v>
      </c>
      <c r="R78" s="55"/>
      <c r="S78" s="55" t="s">
        <v>212</v>
      </c>
      <c r="T78" s="54">
        <v>25957</v>
      </c>
      <c r="U78" s="55" t="s">
        <v>213</v>
      </c>
      <c r="V78" s="62">
        <v>1</v>
      </c>
      <c r="W78" s="55" t="s">
        <v>213</v>
      </c>
      <c r="X78" s="54">
        <v>8</v>
      </c>
      <c r="Y78" s="55" t="s">
        <v>213</v>
      </c>
      <c r="Z78" s="53">
        <v>1</v>
      </c>
      <c r="AA78" s="55" t="s">
        <v>213</v>
      </c>
      <c r="AB78" s="54">
        <v>60</v>
      </c>
      <c r="AC78" s="55" t="s">
        <v>213</v>
      </c>
      <c r="AD78" s="53">
        <v>2</v>
      </c>
      <c r="AE78" s="55" t="s">
        <v>213</v>
      </c>
      <c r="AF78" s="53">
        <v>21</v>
      </c>
      <c r="AG78" s="55" t="s">
        <v>213</v>
      </c>
      <c r="AH78" s="54">
        <v>599</v>
      </c>
      <c r="AI78" s="55" t="s">
        <v>213</v>
      </c>
      <c r="AJ78" s="53"/>
      <c r="AK78" s="55"/>
      <c r="AL78" s="54"/>
      <c r="AM78" s="55"/>
      <c r="AN78" s="92" t="s">
        <v>214</v>
      </c>
      <c r="AO78" s="58"/>
      <c r="AP78" s="58"/>
      <c r="AQ78" s="57"/>
      <c r="AR78" s="57" t="s">
        <v>212</v>
      </c>
      <c r="AS78" s="57" t="s">
        <v>214</v>
      </c>
      <c r="AT78" s="57" t="s">
        <v>214</v>
      </c>
      <c r="AU78" s="57" t="s">
        <v>214</v>
      </c>
      <c r="AV78" s="57" t="s">
        <v>214</v>
      </c>
      <c r="AW78" s="57" t="s">
        <v>214</v>
      </c>
      <c r="AX78" s="57" t="s">
        <v>214</v>
      </c>
      <c r="AY78" s="57" t="s">
        <v>215</v>
      </c>
      <c r="AZ78" s="92" t="s">
        <v>337</v>
      </c>
      <c r="BA78" s="57" t="s">
        <v>214</v>
      </c>
      <c r="BB78" s="57" t="s">
        <v>214</v>
      </c>
      <c r="BC78" s="57" t="s">
        <v>214</v>
      </c>
      <c r="BD78" s="57" t="s">
        <v>214</v>
      </c>
      <c r="BE78" s="57" t="s">
        <v>214</v>
      </c>
      <c r="BF78" s="57" t="s">
        <v>214</v>
      </c>
      <c r="BG78" s="57" t="s">
        <v>214</v>
      </c>
      <c r="BH78" s="57" t="s">
        <v>214</v>
      </c>
      <c r="BI78" s="92" t="s">
        <v>214</v>
      </c>
      <c r="BJ78" s="57" t="s">
        <v>212</v>
      </c>
      <c r="BK78" s="57">
        <v>56</v>
      </c>
      <c r="BL78" s="57" t="s">
        <v>215</v>
      </c>
      <c r="BM78" s="130">
        <v>4577</v>
      </c>
      <c r="BN78" s="57" t="s">
        <v>215</v>
      </c>
      <c r="BO78" s="77">
        <f>BM78*VLOOKUP(D78,Factors!A$49:B$54,2,FALSE)</f>
        <v>54512.07</v>
      </c>
      <c r="BP78" s="57" t="s">
        <v>214</v>
      </c>
      <c r="BQ78" s="57"/>
      <c r="BR78" s="57"/>
      <c r="BS78" s="54"/>
      <c r="BT78" s="57"/>
      <c r="BU78" s="57" t="s">
        <v>214</v>
      </c>
      <c r="BV78" s="77">
        <v>15690.743199999997</v>
      </c>
      <c r="BW78" s="77">
        <v>35401.392400000004</v>
      </c>
      <c r="BX78" s="77">
        <v>51092.135600000001</v>
      </c>
      <c r="BY78" s="77">
        <v>7817.9629500000001</v>
      </c>
      <c r="BZ78" s="77">
        <f t="shared" si="2"/>
        <v>58910.098550000002</v>
      </c>
      <c r="CA78" s="87">
        <v>0</v>
      </c>
      <c r="CB78" s="87">
        <v>0</v>
      </c>
      <c r="CC78" s="77">
        <f>BM78*VLOOKUP(D78,Factors!A$49:B$54,2,FALSE)</f>
        <v>54512.07</v>
      </c>
      <c r="CD78" s="60" t="s">
        <v>338</v>
      </c>
      <c r="CE78" s="93"/>
    </row>
    <row r="79" spans="1:85" ht="60" x14ac:dyDescent="0.25">
      <c r="A79" s="5" t="s">
        <v>69</v>
      </c>
      <c r="B79" s="5" t="s">
        <v>4</v>
      </c>
      <c r="C79" s="2" t="s">
        <v>131</v>
      </c>
      <c r="D79" s="1" t="s">
        <v>139</v>
      </c>
      <c r="E79" s="5" t="s">
        <v>148</v>
      </c>
      <c r="F79" s="1" t="s">
        <v>480</v>
      </c>
      <c r="G79" s="1" t="s">
        <v>217</v>
      </c>
      <c r="H79" s="66">
        <v>3432</v>
      </c>
      <c r="I79" s="66">
        <v>11383</v>
      </c>
      <c r="J79" s="1" t="s">
        <v>213</v>
      </c>
      <c r="K79" s="66">
        <v>6932</v>
      </c>
      <c r="L79" s="1" t="s">
        <v>213</v>
      </c>
      <c r="M79" s="54">
        <v>4451</v>
      </c>
      <c r="N79" s="1" t="s">
        <v>213</v>
      </c>
      <c r="O79" s="5"/>
      <c r="P79" s="1" t="s">
        <v>214</v>
      </c>
      <c r="Q79" s="66" t="s">
        <v>218</v>
      </c>
      <c r="R79" s="1"/>
      <c r="S79" s="1" t="s">
        <v>212</v>
      </c>
      <c r="T79" s="118">
        <v>1517</v>
      </c>
      <c r="U79" s="1" t="s">
        <v>210</v>
      </c>
      <c r="V79" s="62">
        <v>53</v>
      </c>
      <c r="W79" s="1" t="s">
        <v>213</v>
      </c>
      <c r="X79" s="66">
        <v>1747</v>
      </c>
      <c r="Y79" s="1" t="s">
        <v>213</v>
      </c>
      <c r="Z79" s="74">
        <v>3</v>
      </c>
      <c r="AA79" s="1" t="s">
        <v>210</v>
      </c>
      <c r="AB79" s="66">
        <v>90</v>
      </c>
      <c r="AC79" s="1" t="s">
        <v>210</v>
      </c>
      <c r="AD79" s="74">
        <v>47</v>
      </c>
      <c r="AE79" s="1" t="s">
        <v>213</v>
      </c>
      <c r="AF79" s="74">
        <v>57</v>
      </c>
      <c r="AG79" s="1" t="s">
        <v>213</v>
      </c>
      <c r="AH79" s="66">
        <v>1258</v>
      </c>
      <c r="AI79" s="1" t="s">
        <v>213</v>
      </c>
      <c r="AJ79" s="74">
        <v>0</v>
      </c>
      <c r="AK79" s="1"/>
      <c r="AL79" s="66"/>
      <c r="AM79" s="1"/>
      <c r="AN79" s="91" t="s">
        <v>212</v>
      </c>
      <c r="AO79" s="76">
        <v>3.5</v>
      </c>
      <c r="AP79" s="76"/>
      <c r="AQ79" s="75" t="s">
        <v>215</v>
      </c>
      <c r="AR79" s="75" t="s">
        <v>212</v>
      </c>
      <c r="AS79" s="75" t="s">
        <v>212</v>
      </c>
      <c r="AT79" s="75" t="s">
        <v>214</v>
      </c>
      <c r="AU79" s="75" t="s">
        <v>212</v>
      </c>
      <c r="AV79" s="75" t="s">
        <v>212</v>
      </c>
      <c r="AW79" s="75" t="s">
        <v>212</v>
      </c>
      <c r="AX79" s="75" t="s">
        <v>212</v>
      </c>
      <c r="AY79" s="75" t="s">
        <v>215</v>
      </c>
      <c r="AZ79" s="91"/>
      <c r="BA79" s="75" t="s">
        <v>212</v>
      </c>
      <c r="BB79" s="75"/>
      <c r="BC79" s="75"/>
      <c r="BD79" s="75" t="s">
        <v>212</v>
      </c>
      <c r="BE79" s="75"/>
      <c r="BF79" s="75"/>
      <c r="BG79" s="75"/>
      <c r="BH79" s="75"/>
      <c r="BI79" s="91" t="s">
        <v>214</v>
      </c>
      <c r="BJ79" s="75" t="s">
        <v>212</v>
      </c>
      <c r="BK79" s="75">
        <v>33</v>
      </c>
      <c r="BL79" s="75" t="s">
        <v>216</v>
      </c>
      <c r="BM79" s="132">
        <v>2371</v>
      </c>
      <c r="BN79" s="75" t="s">
        <v>213</v>
      </c>
      <c r="BO79" s="77">
        <f>BM79*VLOOKUP(D79,Factors!A$49:B$54,2,FALSE)</f>
        <v>36560.82</v>
      </c>
      <c r="BP79" s="75" t="s">
        <v>212</v>
      </c>
      <c r="BQ79" s="75">
        <v>12</v>
      </c>
      <c r="BR79" s="75" t="s">
        <v>213</v>
      </c>
      <c r="BS79" s="79">
        <v>5.74</v>
      </c>
      <c r="BT79" s="75" t="s">
        <v>213</v>
      </c>
      <c r="BU79" s="75" t="s">
        <v>212</v>
      </c>
      <c r="BV79" s="77">
        <v>34435.403199999993</v>
      </c>
      <c r="BW79" s="77">
        <v>87692.572800000009</v>
      </c>
      <c r="BX79" s="77">
        <v>122127.976</v>
      </c>
      <c r="BY79" s="77">
        <v>115145.375</v>
      </c>
      <c r="BZ79" s="77">
        <f t="shared" si="2"/>
        <v>237273.351</v>
      </c>
      <c r="CA79" s="87">
        <v>2.8671299999999995</v>
      </c>
      <c r="CB79" s="87">
        <v>8.6071299999999997</v>
      </c>
      <c r="CC79" s="77">
        <f>BM79*VLOOKUP(D79,Factors!A$49:B$54,2,FALSE)</f>
        <v>36560.82</v>
      </c>
      <c r="CD79" s="75"/>
      <c r="CE79" s="106"/>
    </row>
    <row r="80" spans="1:85" ht="45" x14ac:dyDescent="0.25">
      <c r="A80" s="5" t="s">
        <v>70</v>
      </c>
      <c r="B80" s="5" t="s">
        <v>4</v>
      </c>
      <c r="C80" s="2" t="s">
        <v>131</v>
      </c>
      <c r="D80" s="1" t="s">
        <v>138</v>
      </c>
      <c r="E80" s="5" t="s">
        <v>147</v>
      </c>
      <c r="F80" s="1" t="s">
        <v>480</v>
      </c>
      <c r="G80" s="1" t="s">
        <v>217</v>
      </c>
      <c r="H80" s="66">
        <v>2300</v>
      </c>
      <c r="I80" s="66">
        <v>26172</v>
      </c>
      <c r="J80" s="1" t="s">
        <v>213</v>
      </c>
      <c r="K80" s="66">
        <v>18500</v>
      </c>
      <c r="L80" s="1" t="s">
        <v>210</v>
      </c>
      <c r="M80" s="54">
        <v>7672</v>
      </c>
      <c r="N80" s="1" t="s">
        <v>210</v>
      </c>
      <c r="O80" s="5" t="s">
        <v>244</v>
      </c>
      <c r="P80" s="1" t="s">
        <v>212</v>
      </c>
      <c r="Q80" s="54" t="s">
        <v>218</v>
      </c>
      <c r="R80" s="1"/>
      <c r="S80" s="1" t="s">
        <v>212</v>
      </c>
      <c r="T80" s="66"/>
      <c r="U80" s="1"/>
      <c r="V80" s="62">
        <v>114</v>
      </c>
      <c r="W80" s="1" t="s">
        <v>213</v>
      </c>
      <c r="X80" s="66">
        <v>4615</v>
      </c>
      <c r="Y80" s="1" t="s">
        <v>213</v>
      </c>
      <c r="Z80" s="74">
        <v>7</v>
      </c>
      <c r="AA80" s="1" t="s">
        <v>213</v>
      </c>
      <c r="AB80" s="66">
        <v>832</v>
      </c>
      <c r="AC80" s="1" t="s">
        <v>210</v>
      </c>
      <c r="AD80" s="74">
        <v>121</v>
      </c>
      <c r="AE80" s="1" t="s">
        <v>213</v>
      </c>
      <c r="AF80" s="74">
        <v>24</v>
      </c>
      <c r="AG80" s="1" t="s">
        <v>210</v>
      </c>
      <c r="AH80" s="66">
        <v>1000</v>
      </c>
      <c r="AI80" s="1" t="s">
        <v>216</v>
      </c>
      <c r="AJ80" s="74">
        <v>8</v>
      </c>
      <c r="AK80" s="1" t="s">
        <v>210</v>
      </c>
      <c r="AL80" s="66">
        <v>656</v>
      </c>
      <c r="AM80" s="1" t="s">
        <v>210</v>
      </c>
      <c r="AN80" s="91" t="s">
        <v>212</v>
      </c>
      <c r="AO80" s="76">
        <v>5</v>
      </c>
      <c r="AP80" s="76">
        <v>2</v>
      </c>
      <c r="AQ80" s="75" t="s">
        <v>215</v>
      </c>
      <c r="AR80" s="75" t="s">
        <v>212</v>
      </c>
      <c r="AS80" s="75" t="s">
        <v>214</v>
      </c>
      <c r="AT80" s="75" t="s">
        <v>214</v>
      </c>
      <c r="AU80" s="75" t="s">
        <v>212</v>
      </c>
      <c r="AV80" s="75" t="s">
        <v>214</v>
      </c>
      <c r="AW80" s="75" t="s">
        <v>214</v>
      </c>
      <c r="AX80" s="75" t="s">
        <v>214</v>
      </c>
      <c r="AY80" s="75"/>
      <c r="AZ80" s="91" t="s">
        <v>245</v>
      </c>
      <c r="BA80" s="75"/>
      <c r="BB80" s="75"/>
      <c r="BC80" s="75"/>
      <c r="BD80" s="75"/>
      <c r="BE80" s="75"/>
      <c r="BF80" s="75"/>
      <c r="BG80" s="75"/>
      <c r="BH80" s="75" t="s">
        <v>246</v>
      </c>
      <c r="BI80" s="91" t="s">
        <v>214</v>
      </c>
      <c r="BJ80" s="75" t="s">
        <v>212</v>
      </c>
      <c r="BK80" s="75">
        <v>23</v>
      </c>
      <c r="BL80" s="75" t="s">
        <v>216</v>
      </c>
      <c r="BM80" s="132">
        <v>200</v>
      </c>
      <c r="BN80" s="75" t="s">
        <v>216</v>
      </c>
      <c r="BO80" s="77">
        <f>BM80*VLOOKUP(D80,Factors!A$49:B$54,2,FALSE)</f>
        <v>2382</v>
      </c>
      <c r="BP80" s="75" t="s">
        <v>212</v>
      </c>
      <c r="BQ80" s="75">
        <v>7</v>
      </c>
      <c r="BR80" s="75" t="s">
        <v>210</v>
      </c>
      <c r="BS80" s="79">
        <v>3.4</v>
      </c>
      <c r="BT80" s="75" t="s">
        <v>210</v>
      </c>
      <c r="BU80" s="75"/>
      <c r="BV80" s="77">
        <v>104680.4</v>
      </c>
      <c r="BW80" s="77">
        <v>266562.80000000005</v>
      </c>
      <c r="BX80" s="77">
        <v>371243.20000000007</v>
      </c>
      <c r="BY80" s="77">
        <v>352611.63862500002</v>
      </c>
      <c r="BZ80" s="77">
        <f t="shared" si="2"/>
        <v>723854.83862500009</v>
      </c>
      <c r="CA80" s="87">
        <v>1.6982999999999999</v>
      </c>
      <c r="CB80" s="87">
        <v>5.0983000000000001</v>
      </c>
      <c r="CC80" s="77">
        <f>BM80*VLOOKUP(D80,Factors!A$49:B$54,2,FALSE)</f>
        <v>2382</v>
      </c>
      <c r="CD80" s="75"/>
      <c r="CE80" s="93"/>
    </row>
    <row r="81" spans="1:85" ht="60" x14ac:dyDescent="0.25">
      <c r="A81" s="5" t="s">
        <v>71</v>
      </c>
      <c r="B81" s="5" t="s">
        <v>4</v>
      </c>
      <c r="C81" s="1" t="s">
        <v>129</v>
      </c>
      <c r="D81" s="1" t="s">
        <v>137</v>
      </c>
      <c r="E81" s="5"/>
      <c r="F81" s="1" t="s">
        <v>479</v>
      </c>
      <c r="G81" s="52" t="s">
        <v>217</v>
      </c>
      <c r="H81" s="54">
        <v>1875</v>
      </c>
      <c r="I81" s="54">
        <v>9018</v>
      </c>
      <c r="J81" s="55" t="s">
        <v>213</v>
      </c>
      <c r="K81" s="54">
        <v>8131</v>
      </c>
      <c r="L81" s="55" t="s">
        <v>213</v>
      </c>
      <c r="M81" s="66">
        <v>887</v>
      </c>
      <c r="N81" s="55" t="s">
        <v>213</v>
      </c>
      <c r="O81" s="52" t="s">
        <v>339</v>
      </c>
      <c r="P81" s="55" t="s">
        <v>212</v>
      </c>
      <c r="Q81" s="54" t="s">
        <v>218</v>
      </c>
      <c r="R81" s="55"/>
      <c r="S81" s="55" t="s">
        <v>212</v>
      </c>
      <c r="T81" s="54">
        <v>7000</v>
      </c>
      <c r="U81" s="55" t="s">
        <v>210</v>
      </c>
      <c r="V81" s="62"/>
      <c r="W81" s="55" t="s">
        <v>213</v>
      </c>
      <c r="X81" s="54">
        <v>0</v>
      </c>
      <c r="Y81" s="55"/>
      <c r="Z81" s="53">
        <v>0</v>
      </c>
      <c r="AA81" s="55" t="s">
        <v>213</v>
      </c>
      <c r="AB81" s="70">
        <v>0</v>
      </c>
      <c r="AC81" s="55" t="s">
        <v>213</v>
      </c>
      <c r="AD81" s="53">
        <v>0</v>
      </c>
      <c r="AE81" s="55" t="s">
        <v>213</v>
      </c>
      <c r="AF81" s="53">
        <v>47</v>
      </c>
      <c r="AG81" s="55"/>
      <c r="AH81" s="54">
        <v>1000</v>
      </c>
      <c r="AI81" s="55" t="s">
        <v>210</v>
      </c>
      <c r="AJ81" s="53">
        <v>30</v>
      </c>
      <c r="AK81" s="55" t="s">
        <v>210</v>
      </c>
      <c r="AL81" s="54">
        <v>600</v>
      </c>
      <c r="AM81" s="55" t="s">
        <v>210</v>
      </c>
      <c r="AN81" s="92" t="s">
        <v>212</v>
      </c>
      <c r="AO81" s="58">
        <v>6</v>
      </c>
      <c r="AP81" s="58">
        <v>0</v>
      </c>
      <c r="AQ81" s="92" t="s">
        <v>215</v>
      </c>
      <c r="AR81" s="57" t="s">
        <v>212</v>
      </c>
      <c r="AS81" s="57" t="s">
        <v>214</v>
      </c>
      <c r="AT81" s="57" t="s">
        <v>214</v>
      </c>
      <c r="AU81" s="57" t="s">
        <v>212</v>
      </c>
      <c r="AV81" s="57" t="s">
        <v>214</v>
      </c>
      <c r="AW81" s="57" t="s">
        <v>214</v>
      </c>
      <c r="AX81" s="57" t="s">
        <v>212</v>
      </c>
      <c r="AY81" s="57" t="s">
        <v>215</v>
      </c>
      <c r="AZ81" s="92" t="s">
        <v>340</v>
      </c>
      <c r="BA81" s="57" t="s">
        <v>212</v>
      </c>
      <c r="BB81" s="57" t="s">
        <v>212</v>
      </c>
      <c r="BC81" s="57" t="s">
        <v>214</v>
      </c>
      <c r="BD81" s="57" t="s">
        <v>212</v>
      </c>
      <c r="BE81" s="57" t="s">
        <v>212</v>
      </c>
      <c r="BF81" s="57" t="s">
        <v>214</v>
      </c>
      <c r="BG81" s="57" t="s">
        <v>212</v>
      </c>
      <c r="BH81" s="57" t="s">
        <v>214</v>
      </c>
      <c r="BI81" s="92" t="s">
        <v>214</v>
      </c>
      <c r="BJ81" s="57" t="s">
        <v>212</v>
      </c>
      <c r="BK81" s="57">
        <v>80</v>
      </c>
      <c r="BL81" s="57" t="s">
        <v>215</v>
      </c>
      <c r="BM81" s="130">
        <v>3138.54</v>
      </c>
      <c r="BN81" s="57" t="s">
        <v>215</v>
      </c>
      <c r="BO81" s="77">
        <f>BM81*VLOOKUP(D81,Factors!A$49:B$54,2,FALSE)</f>
        <v>42746.914799999999</v>
      </c>
      <c r="BP81" s="57" t="s">
        <v>212</v>
      </c>
      <c r="BQ81" s="57">
        <v>3</v>
      </c>
      <c r="BR81" s="57" t="s">
        <v>215</v>
      </c>
      <c r="BS81" s="54">
        <v>2</v>
      </c>
      <c r="BT81" s="57" t="s">
        <v>215</v>
      </c>
      <c r="BU81" s="57" t="s">
        <v>214</v>
      </c>
      <c r="BV81" s="77">
        <v>68750.044299999994</v>
      </c>
      <c r="BW81" s="77">
        <v>155053.29139999999</v>
      </c>
      <c r="BX81" s="77">
        <v>223803.3357</v>
      </c>
      <c r="BY81" s="77">
        <v>124974.86749999999</v>
      </c>
      <c r="BZ81" s="77">
        <f t="shared" si="2"/>
        <v>348778.20319999999</v>
      </c>
      <c r="CA81" s="87">
        <v>1.0665</v>
      </c>
      <c r="CB81" s="87">
        <v>3.0665</v>
      </c>
      <c r="CC81" s="77">
        <f>BM81*VLOOKUP(D81,Factors!A$49:B$54,2,FALSE)</f>
        <v>42746.914799999999</v>
      </c>
      <c r="CD81" s="60" t="s">
        <v>341</v>
      </c>
      <c r="CE81" s="93"/>
    </row>
    <row r="82" spans="1:85" ht="285" x14ac:dyDescent="0.25">
      <c r="A82" s="5" t="s">
        <v>72</v>
      </c>
      <c r="B82" s="5" t="s">
        <v>4</v>
      </c>
      <c r="C82" s="1" t="s">
        <v>133</v>
      </c>
      <c r="D82" s="1" t="s">
        <v>137</v>
      </c>
      <c r="E82" s="5" t="s">
        <v>574</v>
      </c>
      <c r="F82" s="1" t="s">
        <v>480</v>
      </c>
      <c r="G82" s="55" t="s">
        <v>217</v>
      </c>
      <c r="H82" s="54">
        <v>1803</v>
      </c>
      <c r="I82" s="54">
        <v>14699</v>
      </c>
      <c r="J82" s="55" t="s">
        <v>213</v>
      </c>
      <c r="K82" s="54">
        <v>10437</v>
      </c>
      <c r="L82" s="55" t="s">
        <v>213</v>
      </c>
      <c r="M82" s="54">
        <v>4156</v>
      </c>
      <c r="N82" s="55" t="s">
        <v>213</v>
      </c>
      <c r="O82" s="52" t="s">
        <v>227</v>
      </c>
      <c r="P82" s="55" t="s">
        <v>212</v>
      </c>
      <c r="Q82" s="54">
        <v>141244</v>
      </c>
      <c r="R82" s="55" t="s">
        <v>213</v>
      </c>
      <c r="S82" s="55" t="s">
        <v>212</v>
      </c>
      <c r="T82" s="66">
        <v>5800</v>
      </c>
      <c r="U82" s="1" t="s">
        <v>210</v>
      </c>
      <c r="V82" s="62">
        <v>95</v>
      </c>
      <c r="W82" s="55" t="s">
        <v>213</v>
      </c>
      <c r="X82" s="54">
        <v>2107</v>
      </c>
      <c r="Y82" s="55" t="s">
        <v>213</v>
      </c>
      <c r="Z82" s="53">
        <v>74</v>
      </c>
      <c r="AA82" s="55" t="s">
        <v>213</v>
      </c>
      <c r="AB82" s="70">
        <v>723</v>
      </c>
      <c r="AC82" s="55" t="s">
        <v>213</v>
      </c>
      <c r="AD82" s="53">
        <v>88</v>
      </c>
      <c r="AE82" s="55" t="s">
        <v>213</v>
      </c>
      <c r="AF82" s="53">
        <v>46</v>
      </c>
      <c r="AG82" s="55" t="s">
        <v>213</v>
      </c>
      <c r="AH82" s="54">
        <v>2992</v>
      </c>
      <c r="AI82" s="55" t="s">
        <v>213</v>
      </c>
      <c r="AJ82" s="53">
        <v>6</v>
      </c>
      <c r="AK82" s="55" t="s">
        <v>213</v>
      </c>
      <c r="AL82" s="54">
        <v>6</v>
      </c>
      <c r="AM82" s="55" t="s">
        <v>213</v>
      </c>
      <c r="AN82" s="92" t="s">
        <v>214</v>
      </c>
      <c r="AO82" s="58"/>
      <c r="AP82" s="58"/>
      <c r="AQ82" s="57"/>
      <c r="AR82" s="57" t="s">
        <v>212</v>
      </c>
      <c r="AS82" s="57" t="s">
        <v>214</v>
      </c>
      <c r="AT82" s="57" t="s">
        <v>214</v>
      </c>
      <c r="AU82" s="57" t="s">
        <v>212</v>
      </c>
      <c r="AV82" s="57" t="s">
        <v>212</v>
      </c>
      <c r="AW82" s="57" t="s">
        <v>214</v>
      </c>
      <c r="AX82" s="57" t="s">
        <v>212</v>
      </c>
      <c r="AY82" s="57" t="s">
        <v>215</v>
      </c>
      <c r="AZ82" s="92" t="s">
        <v>228</v>
      </c>
      <c r="BA82" s="57" t="s">
        <v>212</v>
      </c>
      <c r="BB82" s="57" t="s">
        <v>214</v>
      </c>
      <c r="BC82" s="57" t="s">
        <v>212</v>
      </c>
      <c r="BD82" s="57" t="s">
        <v>214</v>
      </c>
      <c r="BE82" s="57" t="s">
        <v>214</v>
      </c>
      <c r="BF82" s="57" t="s">
        <v>214</v>
      </c>
      <c r="BG82" s="57" t="s">
        <v>214</v>
      </c>
      <c r="BH82" s="57" t="s">
        <v>214</v>
      </c>
      <c r="BI82" s="92" t="s">
        <v>214</v>
      </c>
      <c r="BJ82" s="57" t="s">
        <v>212</v>
      </c>
      <c r="BK82" s="57">
        <v>47</v>
      </c>
      <c r="BL82" s="57" t="s">
        <v>215</v>
      </c>
      <c r="BM82" s="130">
        <v>695</v>
      </c>
      <c r="BN82" s="57" t="s">
        <v>215</v>
      </c>
      <c r="BO82" s="77">
        <f>BM82*VLOOKUP(D82,Factors!A$49:B$54,2,FALSE)</f>
        <v>9465.9</v>
      </c>
      <c r="BP82" s="57" t="s">
        <v>212</v>
      </c>
      <c r="BQ82" s="57">
        <v>9</v>
      </c>
      <c r="BR82" s="57" t="s">
        <v>215</v>
      </c>
      <c r="BS82" s="54">
        <v>2</v>
      </c>
      <c r="BT82" s="57" t="s">
        <v>215</v>
      </c>
      <c r="BU82" s="57" t="s">
        <v>214</v>
      </c>
      <c r="BV82" s="77">
        <v>82615.117199999993</v>
      </c>
      <c r="BW82" s="77">
        <v>210293.02559999999</v>
      </c>
      <c r="BX82" s="77">
        <v>292908.14279999997</v>
      </c>
      <c r="BY82" s="77">
        <v>45949.023375000004</v>
      </c>
      <c r="BZ82" s="77">
        <f t="shared" si="2"/>
        <v>338857.16617499996</v>
      </c>
      <c r="CA82" s="87">
        <v>0.99899999999999989</v>
      </c>
      <c r="CB82" s="87">
        <v>2.9989999999999997</v>
      </c>
      <c r="CC82" s="77">
        <f>BM82*VLOOKUP(D82,Factors!A$49:B$54,2,FALSE)</f>
        <v>9465.9</v>
      </c>
      <c r="CD82" s="92" t="s">
        <v>229</v>
      </c>
      <c r="CE82" s="93" t="s">
        <v>451</v>
      </c>
    </row>
    <row r="83" spans="1:85" ht="90" x14ac:dyDescent="0.25">
      <c r="A83" s="5" t="s">
        <v>73</v>
      </c>
      <c r="B83" s="5" t="s">
        <v>4</v>
      </c>
      <c r="C83" s="1" t="s">
        <v>129</v>
      </c>
      <c r="D83" s="1" t="s">
        <v>138</v>
      </c>
      <c r="E83" s="5"/>
      <c r="F83" s="1" t="s">
        <v>480</v>
      </c>
      <c r="G83" s="52" t="s">
        <v>209</v>
      </c>
      <c r="H83" s="54">
        <v>1317</v>
      </c>
      <c r="I83" s="54">
        <v>25026</v>
      </c>
      <c r="J83" s="55" t="s">
        <v>210</v>
      </c>
      <c r="K83" s="54">
        <v>18382</v>
      </c>
      <c r="L83" s="55" t="s">
        <v>210</v>
      </c>
      <c r="M83" s="54">
        <v>2889</v>
      </c>
      <c r="N83" s="55" t="s">
        <v>210</v>
      </c>
      <c r="O83" s="52" t="s">
        <v>342</v>
      </c>
      <c r="P83" s="55" t="s">
        <v>212</v>
      </c>
      <c r="Q83" s="54">
        <v>36849</v>
      </c>
      <c r="R83" s="55" t="s">
        <v>213</v>
      </c>
      <c r="S83" s="55" t="s">
        <v>212</v>
      </c>
      <c r="T83" s="54">
        <v>6694</v>
      </c>
      <c r="U83" s="55" t="s">
        <v>213</v>
      </c>
      <c r="V83" s="62">
        <v>45</v>
      </c>
      <c r="W83" s="55" t="s">
        <v>213</v>
      </c>
      <c r="X83" s="54">
        <v>1483</v>
      </c>
      <c r="Y83" s="55" t="s">
        <v>213</v>
      </c>
      <c r="Z83" s="53">
        <v>8</v>
      </c>
      <c r="AA83" s="55" t="s">
        <v>210</v>
      </c>
      <c r="AB83" s="54">
        <v>50</v>
      </c>
      <c r="AC83" s="55" t="s">
        <v>210</v>
      </c>
      <c r="AD83" s="53">
        <v>48</v>
      </c>
      <c r="AE83" s="55" t="s">
        <v>210</v>
      </c>
      <c r="AF83" s="53">
        <v>101</v>
      </c>
      <c r="AG83" s="55" t="s">
        <v>213</v>
      </c>
      <c r="AH83" s="54">
        <v>1893</v>
      </c>
      <c r="AI83" s="55" t="s">
        <v>213</v>
      </c>
      <c r="AJ83" s="53">
        <v>0</v>
      </c>
      <c r="AK83" s="55" t="s">
        <v>213</v>
      </c>
      <c r="AL83" s="54"/>
      <c r="AM83" s="55"/>
      <c r="AN83" s="92" t="s">
        <v>212</v>
      </c>
      <c r="AO83" s="58">
        <v>8.25</v>
      </c>
      <c r="AP83" s="58">
        <v>6.5</v>
      </c>
      <c r="AQ83" s="57" t="s">
        <v>215</v>
      </c>
      <c r="AR83" s="57" t="s">
        <v>214</v>
      </c>
      <c r="AS83" s="57" t="s">
        <v>214</v>
      </c>
      <c r="AT83" s="57" t="s">
        <v>212</v>
      </c>
      <c r="AU83" s="57" t="s">
        <v>212</v>
      </c>
      <c r="AV83" s="57" t="s">
        <v>212</v>
      </c>
      <c r="AW83" s="57" t="s">
        <v>212</v>
      </c>
      <c r="AX83" s="57" t="s">
        <v>212</v>
      </c>
      <c r="AY83" s="57" t="s">
        <v>215</v>
      </c>
      <c r="AZ83" s="92" t="s">
        <v>452</v>
      </c>
      <c r="BA83" s="57" t="s">
        <v>212</v>
      </c>
      <c r="BB83" s="57" t="s">
        <v>214</v>
      </c>
      <c r="BC83" s="57" t="s">
        <v>212</v>
      </c>
      <c r="BD83" s="57" t="s">
        <v>212</v>
      </c>
      <c r="BE83" s="57" t="s">
        <v>212</v>
      </c>
      <c r="BF83" s="57" t="s">
        <v>212</v>
      </c>
      <c r="BG83" s="57" t="s">
        <v>212</v>
      </c>
      <c r="BH83" s="57" t="s">
        <v>214</v>
      </c>
      <c r="BI83" s="92" t="s">
        <v>214</v>
      </c>
      <c r="BJ83" s="57" t="s">
        <v>212</v>
      </c>
      <c r="BK83" s="57">
        <v>258</v>
      </c>
      <c r="BL83" s="57" t="s">
        <v>215</v>
      </c>
      <c r="BM83" s="130">
        <v>17000</v>
      </c>
      <c r="BN83" s="57" t="s">
        <v>216</v>
      </c>
      <c r="BO83" s="77">
        <f>BM83*VLOOKUP(D83,Factors!A$49:B$54,2,FALSE)</f>
        <v>202470</v>
      </c>
      <c r="BP83" s="57" t="s">
        <v>212</v>
      </c>
      <c r="BQ83" s="57">
        <v>23</v>
      </c>
      <c r="BR83" s="57" t="s">
        <v>215</v>
      </c>
      <c r="BS83" s="54">
        <v>13.5</v>
      </c>
      <c r="BT83" s="57" t="s">
        <v>215</v>
      </c>
      <c r="BU83" s="57" t="s">
        <v>212</v>
      </c>
      <c r="BV83" s="77">
        <v>104012.70879999999</v>
      </c>
      <c r="BW83" s="77">
        <v>264862.56160000002</v>
      </c>
      <c r="BX83" s="77">
        <v>368875.27040000004</v>
      </c>
      <c r="BY83" s="77">
        <v>475926.63750000001</v>
      </c>
      <c r="BZ83" s="77">
        <f t="shared" si="2"/>
        <v>844801.90789999999</v>
      </c>
      <c r="CA83" s="87">
        <v>6.7432499999999997</v>
      </c>
      <c r="CB83" s="87">
        <v>20.24325</v>
      </c>
      <c r="CC83" s="77">
        <f>BM83*VLOOKUP(D83,Factors!A$49:B$54,2,FALSE)</f>
        <v>202470</v>
      </c>
      <c r="CD83" s="60" t="s">
        <v>343</v>
      </c>
      <c r="CE83" s="93" t="s">
        <v>344</v>
      </c>
      <c r="CF83" s="31"/>
      <c r="CG83" s="31"/>
    </row>
    <row r="84" spans="1:85" ht="105" x14ac:dyDescent="0.25">
      <c r="A84" s="5" t="s">
        <v>74</v>
      </c>
      <c r="B84" s="5" t="s">
        <v>4</v>
      </c>
      <c r="C84" s="2" t="s">
        <v>131</v>
      </c>
      <c r="D84" s="1" t="s">
        <v>136</v>
      </c>
      <c r="E84" s="5" t="s">
        <v>144</v>
      </c>
      <c r="F84" s="1" t="s">
        <v>480</v>
      </c>
      <c r="G84" s="1" t="s">
        <v>217</v>
      </c>
      <c r="H84" s="66">
        <v>1671</v>
      </c>
      <c r="I84" s="66">
        <v>17302</v>
      </c>
      <c r="J84" s="1" t="s">
        <v>213</v>
      </c>
      <c r="K84" s="66">
        <v>14267</v>
      </c>
      <c r="L84" s="1" t="s">
        <v>213</v>
      </c>
      <c r="M84" s="54">
        <v>3035</v>
      </c>
      <c r="N84" s="1" t="s">
        <v>210</v>
      </c>
      <c r="O84" s="5"/>
      <c r="P84" s="1" t="s">
        <v>212</v>
      </c>
      <c r="Q84" s="66">
        <v>14147</v>
      </c>
      <c r="R84" s="1" t="s">
        <v>210</v>
      </c>
      <c r="S84" s="1" t="s">
        <v>212</v>
      </c>
      <c r="T84" s="66">
        <v>9535</v>
      </c>
      <c r="U84" s="1" t="s">
        <v>213</v>
      </c>
      <c r="V84" s="62">
        <v>17</v>
      </c>
      <c r="W84" s="1"/>
      <c r="X84" s="66">
        <v>633</v>
      </c>
      <c r="Y84" s="1"/>
      <c r="Z84" s="74">
        <v>2</v>
      </c>
      <c r="AA84" s="1"/>
      <c r="AB84" s="66">
        <v>265</v>
      </c>
      <c r="AC84" s="1"/>
      <c r="AD84" s="74">
        <v>19</v>
      </c>
      <c r="AE84" s="1"/>
      <c r="AF84" s="74">
        <v>19</v>
      </c>
      <c r="AG84" s="1"/>
      <c r="AH84" s="66">
        <v>301</v>
      </c>
      <c r="AI84" s="1"/>
      <c r="AJ84" s="74">
        <v>0</v>
      </c>
      <c r="AK84" s="1"/>
      <c r="AL84" s="66">
        <v>0</v>
      </c>
      <c r="AM84" s="1"/>
      <c r="AN84" s="91" t="s">
        <v>212</v>
      </c>
      <c r="AO84" s="76">
        <v>6.2</v>
      </c>
      <c r="AP84" s="76">
        <v>5.3</v>
      </c>
      <c r="AQ84" s="75"/>
      <c r="AR84" s="75" t="s">
        <v>212</v>
      </c>
      <c r="AS84" s="75" t="s">
        <v>214</v>
      </c>
      <c r="AT84" s="75" t="s">
        <v>214</v>
      </c>
      <c r="AU84" s="75" t="s">
        <v>212</v>
      </c>
      <c r="AV84" s="75" t="s">
        <v>212</v>
      </c>
      <c r="AW84" s="75" t="s">
        <v>214</v>
      </c>
      <c r="AX84" s="75" t="s">
        <v>214</v>
      </c>
      <c r="AY84" s="75"/>
      <c r="AZ84" s="91" t="s">
        <v>486</v>
      </c>
      <c r="BA84" s="75" t="s">
        <v>212</v>
      </c>
      <c r="BB84" s="75"/>
      <c r="BC84" s="75" t="s">
        <v>212</v>
      </c>
      <c r="BD84" s="75" t="s">
        <v>212</v>
      </c>
      <c r="BE84" s="75"/>
      <c r="BF84" s="75"/>
      <c r="BG84" s="75"/>
      <c r="BH84" s="75"/>
      <c r="BI84" s="91" t="s">
        <v>485</v>
      </c>
      <c r="BJ84" s="75" t="s">
        <v>212</v>
      </c>
      <c r="BK84" s="75">
        <v>8</v>
      </c>
      <c r="BL84" s="75" t="s">
        <v>215</v>
      </c>
      <c r="BM84" s="132">
        <v>850</v>
      </c>
      <c r="BN84" s="75" t="s">
        <v>215</v>
      </c>
      <c r="BO84" s="77">
        <f>BM84*VLOOKUP(D84,Factors!A$49:B$54,2,FALSE)</f>
        <v>9562.5</v>
      </c>
      <c r="BP84" s="75" t="s">
        <v>212</v>
      </c>
      <c r="BQ84" s="75">
        <v>7</v>
      </c>
      <c r="BR84" s="75" t="s">
        <v>210</v>
      </c>
      <c r="BS84" s="79">
        <v>6.12</v>
      </c>
      <c r="BT84" s="75" t="s">
        <v>210</v>
      </c>
      <c r="BU84" s="75" t="s">
        <v>212</v>
      </c>
      <c r="BV84" s="77">
        <v>88386.91840000001</v>
      </c>
      <c r="BW84" s="77">
        <v>224984.88320000001</v>
      </c>
      <c r="BX84" s="77">
        <v>313371.80160000001</v>
      </c>
      <c r="BY84" s="77">
        <v>60306.537499999999</v>
      </c>
      <c r="BZ84" s="77">
        <f t="shared" si="2"/>
        <v>373678.33909999998</v>
      </c>
      <c r="CA84" s="87">
        <v>3.05694</v>
      </c>
      <c r="CB84" s="87">
        <v>9.1769400000000001</v>
      </c>
      <c r="CC84" s="77">
        <f>BM84*VLOOKUP(D84,Factors!A$49:B$54,2,FALSE)</f>
        <v>9562.5</v>
      </c>
      <c r="CD84" s="75"/>
      <c r="CE84" s="106"/>
    </row>
    <row r="85" spans="1:85" ht="75" x14ac:dyDescent="0.25">
      <c r="A85" s="5" t="s">
        <v>75</v>
      </c>
      <c r="B85" s="5" t="s">
        <v>4</v>
      </c>
      <c r="C85" s="1" t="s">
        <v>129</v>
      </c>
      <c r="D85" s="1" t="s">
        <v>140</v>
      </c>
      <c r="E85" s="5"/>
      <c r="F85" s="1" t="s">
        <v>480</v>
      </c>
      <c r="G85" s="52" t="s">
        <v>209</v>
      </c>
      <c r="H85" s="54">
        <v>1380</v>
      </c>
      <c r="I85" s="54">
        <v>18594</v>
      </c>
      <c r="J85" s="55" t="s">
        <v>213</v>
      </c>
      <c r="K85" s="54">
        <v>13593</v>
      </c>
      <c r="L85" s="55" t="s">
        <v>213</v>
      </c>
      <c r="M85" s="61">
        <v>5001</v>
      </c>
      <c r="N85" s="55" t="s">
        <v>213</v>
      </c>
      <c r="O85" s="52" t="s">
        <v>345</v>
      </c>
      <c r="P85" s="55" t="s">
        <v>212</v>
      </c>
      <c r="Q85" s="54">
        <v>65373</v>
      </c>
      <c r="R85" s="55" t="s">
        <v>213</v>
      </c>
      <c r="S85" s="55" t="s">
        <v>212</v>
      </c>
      <c r="T85" s="54">
        <v>4316</v>
      </c>
      <c r="U85" s="55" t="s">
        <v>213</v>
      </c>
      <c r="V85" s="62">
        <v>22</v>
      </c>
      <c r="W85" s="55" t="s">
        <v>213</v>
      </c>
      <c r="X85" s="54">
        <v>1091</v>
      </c>
      <c r="Y85" s="55" t="s">
        <v>213</v>
      </c>
      <c r="Z85" s="53">
        <v>1</v>
      </c>
      <c r="AA85" s="55" t="s">
        <v>213</v>
      </c>
      <c r="AB85" s="54">
        <v>60</v>
      </c>
      <c r="AC85" s="55" t="s">
        <v>213</v>
      </c>
      <c r="AD85" s="53">
        <v>23</v>
      </c>
      <c r="AE85" s="55" t="s">
        <v>213</v>
      </c>
      <c r="AF85" s="53">
        <v>28</v>
      </c>
      <c r="AG85" s="55" t="s">
        <v>213</v>
      </c>
      <c r="AH85" s="54">
        <v>889</v>
      </c>
      <c r="AI85" s="55" t="s">
        <v>213</v>
      </c>
      <c r="AJ85" s="53">
        <v>5</v>
      </c>
      <c r="AK85" s="55" t="s">
        <v>213</v>
      </c>
      <c r="AL85" s="54">
        <v>2500</v>
      </c>
      <c r="AM85" s="55" t="s">
        <v>213</v>
      </c>
      <c r="AN85" s="92" t="s">
        <v>212</v>
      </c>
      <c r="AO85" s="58">
        <v>6</v>
      </c>
      <c r="AP85" s="58">
        <v>2.5</v>
      </c>
      <c r="AQ85" s="57" t="s">
        <v>215</v>
      </c>
      <c r="AR85" s="57" t="s">
        <v>212</v>
      </c>
      <c r="AS85" s="57" t="s">
        <v>212</v>
      </c>
      <c r="AT85" s="57"/>
      <c r="AU85" s="57" t="s">
        <v>212</v>
      </c>
      <c r="AV85" s="57" t="s">
        <v>214</v>
      </c>
      <c r="AW85" s="57" t="s">
        <v>212</v>
      </c>
      <c r="AX85" s="57" t="s">
        <v>212</v>
      </c>
      <c r="AY85" s="57" t="s">
        <v>215</v>
      </c>
      <c r="AZ85" s="92" t="s">
        <v>346</v>
      </c>
      <c r="BA85" s="57" t="s">
        <v>212</v>
      </c>
      <c r="BB85" s="57" t="s">
        <v>212</v>
      </c>
      <c r="BC85" s="57" t="s">
        <v>212</v>
      </c>
      <c r="BD85" s="57" t="s">
        <v>212</v>
      </c>
      <c r="BE85" s="57" t="s">
        <v>212</v>
      </c>
      <c r="BF85" s="57" t="s">
        <v>212</v>
      </c>
      <c r="BG85" s="57" t="s">
        <v>212</v>
      </c>
      <c r="BH85" s="57" t="s">
        <v>214</v>
      </c>
      <c r="BI85" s="92" t="s">
        <v>214</v>
      </c>
      <c r="BJ85" s="57" t="s">
        <v>212</v>
      </c>
      <c r="BK85" s="57">
        <v>65</v>
      </c>
      <c r="BL85" s="57" t="s">
        <v>215</v>
      </c>
      <c r="BM85" s="130">
        <v>19794</v>
      </c>
      <c r="BN85" s="57" t="s">
        <v>215</v>
      </c>
      <c r="BO85" s="77">
        <f>BM85*VLOOKUP(D85,Factors!A$49:B$54,2,FALSE)</f>
        <v>272959.26</v>
      </c>
      <c r="BP85" s="57" t="s">
        <v>212</v>
      </c>
      <c r="BQ85" s="57">
        <v>3</v>
      </c>
      <c r="BR85" s="57" t="s">
        <v>215</v>
      </c>
      <c r="BS85" s="54">
        <v>2.6</v>
      </c>
      <c r="BT85" s="57" t="s">
        <v>215</v>
      </c>
      <c r="BU85" s="57" t="s">
        <v>212</v>
      </c>
      <c r="BV85" s="77">
        <v>77213.677200000006</v>
      </c>
      <c r="BW85" s="77">
        <v>196543.90560000003</v>
      </c>
      <c r="BX85" s="77">
        <v>273757.58280000003</v>
      </c>
      <c r="BY85" s="77">
        <v>102595.6125</v>
      </c>
      <c r="BZ85" s="77">
        <f t="shared" si="2"/>
        <v>376353.19530000002</v>
      </c>
      <c r="CA85" s="87">
        <v>1.2987000000000002</v>
      </c>
      <c r="CB85" s="87">
        <v>3.8987000000000003</v>
      </c>
      <c r="CC85" s="77">
        <f>BM85*VLOOKUP(D85,Factors!A$49:B$54,2,FALSE)</f>
        <v>272959.26</v>
      </c>
      <c r="CD85" s="60"/>
      <c r="CE85" s="93" t="s">
        <v>453</v>
      </c>
    </row>
    <row r="86" spans="1:85" ht="120" x14ac:dyDescent="0.25">
      <c r="A86" s="5" t="s">
        <v>76</v>
      </c>
      <c r="B86" s="5" t="s">
        <v>4</v>
      </c>
      <c r="C86" s="1" t="s">
        <v>129</v>
      </c>
      <c r="D86" s="1" t="s">
        <v>138</v>
      </c>
      <c r="E86" s="5"/>
      <c r="F86" s="1" t="s">
        <v>480</v>
      </c>
      <c r="G86" s="52" t="s">
        <v>217</v>
      </c>
      <c r="H86" s="54">
        <v>2450</v>
      </c>
      <c r="I86" s="54">
        <v>25000</v>
      </c>
      <c r="J86" s="55" t="s">
        <v>210</v>
      </c>
      <c r="K86" s="54">
        <v>22000</v>
      </c>
      <c r="L86" s="55" t="s">
        <v>210</v>
      </c>
      <c r="M86" s="66">
        <v>3000</v>
      </c>
      <c r="N86" s="55" t="s">
        <v>210</v>
      </c>
      <c r="O86" s="52" t="s">
        <v>357</v>
      </c>
      <c r="P86" s="55" t="s">
        <v>212</v>
      </c>
      <c r="Q86" s="54">
        <v>72000</v>
      </c>
      <c r="R86" s="55" t="s">
        <v>210</v>
      </c>
      <c r="S86" s="55" t="s">
        <v>212</v>
      </c>
      <c r="T86" s="54">
        <v>11340</v>
      </c>
      <c r="U86" s="55" t="s">
        <v>213</v>
      </c>
      <c r="V86" s="62">
        <v>39</v>
      </c>
      <c r="W86" s="55" t="s">
        <v>213</v>
      </c>
      <c r="X86" s="54">
        <v>1181</v>
      </c>
      <c r="Y86" s="55" t="s">
        <v>213</v>
      </c>
      <c r="Z86" s="53">
        <v>2</v>
      </c>
      <c r="AA86" s="55" t="s">
        <v>213</v>
      </c>
      <c r="AB86" s="54">
        <v>39</v>
      </c>
      <c r="AC86" s="55" t="s">
        <v>213</v>
      </c>
      <c r="AD86" s="53">
        <v>15</v>
      </c>
      <c r="AE86" s="55" t="s">
        <v>213</v>
      </c>
      <c r="AF86" s="53">
        <v>37</v>
      </c>
      <c r="AG86" s="55" t="s">
        <v>213</v>
      </c>
      <c r="AH86" s="54">
        <v>1812</v>
      </c>
      <c r="AI86" s="55" t="s">
        <v>213</v>
      </c>
      <c r="AJ86" s="53">
        <v>2</v>
      </c>
      <c r="AK86" s="55" t="s">
        <v>213</v>
      </c>
      <c r="AL86" s="54">
        <v>441</v>
      </c>
      <c r="AM86" s="55" t="s">
        <v>213</v>
      </c>
      <c r="AN86" s="92" t="s">
        <v>212</v>
      </c>
      <c r="AO86" s="58">
        <v>12</v>
      </c>
      <c r="AP86" s="58">
        <v>7</v>
      </c>
      <c r="AQ86" s="57" t="s">
        <v>215</v>
      </c>
      <c r="AR86" s="57" t="s">
        <v>212</v>
      </c>
      <c r="AS86" s="57" t="s">
        <v>214</v>
      </c>
      <c r="AT86" s="57" t="s">
        <v>212</v>
      </c>
      <c r="AU86" s="57" t="s">
        <v>212</v>
      </c>
      <c r="AV86" s="57" t="s">
        <v>212</v>
      </c>
      <c r="AW86" s="57" t="s">
        <v>214</v>
      </c>
      <c r="AX86" s="57" t="s">
        <v>212</v>
      </c>
      <c r="AY86" s="57" t="s">
        <v>215</v>
      </c>
      <c r="AZ86" s="92" t="s">
        <v>358</v>
      </c>
      <c r="BA86" s="57" t="s">
        <v>212</v>
      </c>
      <c r="BB86" s="57" t="s">
        <v>212</v>
      </c>
      <c r="BC86" s="57" t="s">
        <v>214</v>
      </c>
      <c r="BD86" s="57" t="s">
        <v>214</v>
      </c>
      <c r="BE86" s="57" t="s">
        <v>212</v>
      </c>
      <c r="BF86" s="57" t="s">
        <v>214</v>
      </c>
      <c r="BG86" s="57" t="s">
        <v>212</v>
      </c>
      <c r="BH86" s="57" t="s">
        <v>214</v>
      </c>
      <c r="BI86" s="92" t="s">
        <v>214</v>
      </c>
      <c r="BJ86" s="57" t="s">
        <v>212</v>
      </c>
      <c r="BK86" s="57">
        <v>96</v>
      </c>
      <c r="BL86" s="57" t="s">
        <v>215</v>
      </c>
      <c r="BM86" s="130">
        <v>6643</v>
      </c>
      <c r="BN86" s="57" t="s">
        <v>215</v>
      </c>
      <c r="BO86" s="77">
        <f>BM86*VLOOKUP(D86,Factors!A$49:B$54,2,FALSE)</f>
        <v>79118.13</v>
      </c>
      <c r="BP86" s="57" t="s">
        <v>212</v>
      </c>
      <c r="BQ86" s="57">
        <v>42</v>
      </c>
      <c r="BR86" s="57" t="s">
        <v>215</v>
      </c>
      <c r="BS86" s="54">
        <v>26</v>
      </c>
      <c r="BT86" s="57" t="s">
        <v>215</v>
      </c>
      <c r="BU86" s="57" t="s">
        <v>212</v>
      </c>
      <c r="BV86" s="77">
        <v>124484.79999999999</v>
      </c>
      <c r="BW86" s="77">
        <v>316993.60000000003</v>
      </c>
      <c r="BX86" s="77">
        <v>441478.40000000002</v>
      </c>
      <c r="BY86" s="77">
        <v>1325462.5</v>
      </c>
      <c r="BZ86" s="77">
        <f t="shared" si="2"/>
        <v>1766940.9</v>
      </c>
      <c r="CA86" s="87">
        <v>12.987</v>
      </c>
      <c r="CB86" s="87">
        <v>38.987000000000002</v>
      </c>
      <c r="CC86" s="77">
        <f>BM86*VLOOKUP(D86,Factors!A$49:B$54,2,FALSE)</f>
        <v>79118.13</v>
      </c>
      <c r="CD86" s="60"/>
      <c r="CE86" s="93" t="s">
        <v>454</v>
      </c>
    </row>
    <row r="87" spans="1:85" ht="45" x14ac:dyDescent="0.25">
      <c r="A87" s="5" t="s">
        <v>77</v>
      </c>
      <c r="B87" s="5" t="s">
        <v>4</v>
      </c>
      <c r="C87" s="1" t="s">
        <v>132</v>
      </c>
      <c r="D87" s="1" t="s">
        <v>139</v>
      </c>
      <c r="E87" s="5"/>
      <c r="F87" s="1" t="s">
        <v>482</v>
      </c>
      <c r="G87" s="52" t="s">
        <v>217</v>
      </c>
      <c r="H87" s="54">
        <v>2319</v>
      </c>
      <c r="I87" s="54">
        <v>143217</v>
      </c>
      <c r="J87" s="55" t="s">
        <v>213</v>
      </c>
      <c r="K87" s="54">
        <v>89215</v>
      </c>
      <c r="L87" s="55" t="s">
        <v>213</v>
      </c>
      <c r="M87" s="54">
        <v>54002</v>
      </c>
      <c r="N87" s="55" t="s">
        <v>213</v>
      </c>
      <c r="O87" s="52">
        <v>0</v>
      </c>
      <c r="P87" s="55" t="s">
        <v>212</v>
      </c>
      <c r="Q87" s="54">
        <v>266852</v>
      </c>
      <c r="R87" s="55" t="s">
        <v>213</v>
      </c>
      <c r="S87" s="55" t="s">
        <v>212</v>
      </c>
      <c r="T87" s="54">
        <v>6045</v>
      </c>
      <c r="U87" s="55" t="s">
        <v>213</v>
      </c>
      <c r="V87" s="62">
        <v>264</v>
      </c>
      <c r="W87" s="55" t="s">
        <v>213</v>
      </c>
      <c r="X87" s="54">
        <v>6957</v>
      </c>
      <c r="Y87" s="55" t="s">
        <v>213</v>
      </c>
      <c r="Z87" s="53">
        <v>40</v>
      </c>
      <c r="AA87" s="55" t="s">
        <v>213</v>
      </c>
      <c r="AB87" s="54">
        <v>1730</v>
      </c>
      <c r="AC87" s="55" t="s">
        <v>213</v>
      </c>
      <c r="AD87" s="53">
        <v>140</v>
      </c>
      <c r="AE87" s="55" t="s">
        <v>213</v>
      </c>
      <c r="AF87" s="53">
        <v>539</v>
      </c>
      <c r="AG87" s="55" t="s">
        <v>213</v>
      </c>
      <c r="AH87" s="54">
        <v>10113</v>
      </c>
      <c r="AI87" s="55" t="s">
        <v>213</v>
      </c>
      <c r="AJ87" s="53">
        <v>4</v>
      </c>
      <c r="AK87" s="55" t="s">
        <v>213</v>
      </c>
      <c r="AL87" s="54">
        <v>572</v>
      </c>
      <c r="AM87" s="55" t="s">
        <v>213</v>
      </c>
      <c r="AN87" s="92" t="s">
        <v>214</v>
      </c>
      <c r="AO87" s="58"/>
      <c r="AP87" s="58"/>
      <c r="AQ87" s="57"/>
      <c r="AR87" s="57" t="s">
        <v>212</v>
      </c>
      <c r="AS87" s="57" t="s">
        <v>212</v>
      </c>
      <c r="AT87" s="57"/>
      <c r="AU87" s="57" t="s">
        <v>212</v>
      </c>
      <c r="AV87" s="57" t="s">
        <v>212</v>
      </c>
      <c r="AW87" s="57" t="s">
        <v>214</v>
      </c>
      <c r="AX87" s="57" t="s">
        <v>214</v>
      </c>
      <c r="AY87" s="57" t="s">
        <v>216</v>
      </c>
      <c r="AZ87" s="92">
        <v>0</v>
      </c>
      <c r="BA87" s="57" t="s">
        <v>214</v>
      </c>
      <c r="BB87" s="57" t="s">
        <v>214</v>
      </c>
      <c r="BC87" s="57" t="s">
        <v>212</v>
      </c>
      <c r="BD87" s="57" t="s">
        <v>214</v>
      </c>
      <c r="BE87" s="57" t="s">
        <v>214</v>
      </c>
      <c r="BF87" s="57" t="s">
        <v>214</v>
      </c>
      <c r="BG87" s="57" t="s">
        <v>214</v>
      </c>
      <c r="BH87" s="57" t="s">
        <v>214</v>
      </c>
      <c r="BI87" s="92" t="s">
        <v>214</v>
      </c>
      <c r="BJ87" s="57" t="s">
        <v>212</v>
      </c>
      <c r="BK87" s="57">
        <v>14</v>
      </c>
      <c r="BL87" s="57" t="s">
        <v>216</v>
      </c>
      <c r="BM87" s="130">
        <v>4500</v>
      </c>
      <c r="BN87" s="57" t="s">
        <v>216</v>
      </c>
      <c r="BO87" s="77">
        <f>BM87*VLOOKUP(D87,Factors!A$49:B$54,2,FALSE)</f>
        <v>69390</v>
      </c>
      <c r="BP87" s="57" t="s">
        <v>212</v>
      </c>
      <c r="BQ87" s="57">
        <v>38</v>
      </c>
      <c r="BR87" s="57" t="s">
        <v>215</v>
      </c>
      <c r="BS87" s="54">
        <v>30</v>
      </c>
      <c r="BT87" s="57" t="s">
        <v>215</v>
      </c>
      <c r="BU87" s="57" t="s">
        <v>212</v>
      </c>
      <c r="BV87" s="77">
        <v>312243.5785</v>
      </c>
      <c r="BW87" s="77">
        <v>1390603.1265</v>
      </c>
      <c r="BX87" s="77">
        <v>1702846.7050000001</v>
      </c>
      <c r="BY87" s="77">
        <v>0</v>
      </c>
      <c r="BZ87" s="77">
        <f t="shared" si="2"/>
        <v>1702846.7050000001</v>
      </c>
      <c r="CA87" s="87">
        <v>12.65625</v>
      </c>
      <c r="CB87" s="87">
        <v>42.65625</v>
      </c>
      <c r="CC87" s="77">
        <f>BM87*VLOOKUP(D87,Factors!A$49:B$54,2,FALSE)</f>
        <v>69390</v>
      </c>
      <c r="CD87" s="60" t="s">
        <v>455</v>
      </c>
      <c r="CE87" s="93"/>
    </row>
    <row r="88" spans="1:85" ht="60" x14ac:dyDescent="0.25">
      <c r="A88" s="5" t="s">
        <v>78</v>
      </c>
      <c r="B88" s="5" t="s">
        <v>4</v>
      </c>
      <c r="C88" s="2" t="s">
        <v>131</v>
      </c>
      <c r="D88" s="1" t="s">
        <v>140</v>
      </c>
      <c r="E88" s="5" t="s">
        <v>142</v>
      </c>
      <c r="F88" s="1" t="s">
        <v>480</v>
      </c>
      <c r="G88" s="1" t="s">
        <v>217</v>
      </c>
      <c r="H88" s="66">
        <v>2104</v>
      </c>
      <c r="I88" s="66">
        <v>25931</v>
      </c>
      <c r="J88" s="1" t="s">
        <v>213</v>
      </c>
      <c r="K88" s="66">
        <v>12931</v>
      </c>
      <c r="L88" s="1" t="s">
        <v>210</v>
      </c>
      <c r="M88" s="79">
        <v>13000</v>
      </c>
      <c r="N88" s="1" t="s">
        <v>210</v>
      </c>
      <c r="O88" s="5" t="s">
        <v>211</v>
      </c>
      <c r="P88" s="1" t="s">
        <v>212</v>
      </c>
      <c r="Q88" s="66">
        <v>13356</v>
      </c>
      <c r="R88" s="1" t="s">
        <v>210</v>
      </c>
      <c r="S88" s="1" t="s">
        <v>212</v>
      </c>
      <c r="T88" s="66">
        <v>2891</v>
      </c>
      <c r="U88" s="1" t="s">
        <v>210</v>
      </c>
      <c r="V88" s="62">
        <v>0</v>
      </c>
      <c r="W88" s="1" t="s">
        <v>213</v>
      </c>
      <c r="X88" s="66">
        <v>0</v>
      </c>
      <c r="Y88" s="1" t="s">
        <v>213</v>
      </c>
      <c r="Z88" s="74">
        <v>7</v>
      </c>
      <c r="AA88" s="1" t="s">
        <v>210</v>
      </c>
      <c r="AB88" s="66">
        <v>203</v>
      </c>
      <c r="AC88" s="1" t="s">
        <v>210</v>
      </c>
      <c r="AD88" s="74">
        <v>37</v>
      </c>
      <c r="AE88" s="1" t="s">
        <v>210</v>
      </c>
      <c r="AF88" s="74">
        <v>76</v>
      </c>
      <c r="AG88" s="1" t="s">
        <v>210</v>
      </c>
      <c r="AH88" s="66">
        <v>2591</v>
      </c>
      <c r="AI88" s="1" t="s">
        <v>210</v>
      </c>
      <c r="AJ88" s="74">
        <v>1</v>
      </c>
      <c r="AK88" s="1" t="s">
        <v>210</v>
      </c>
      <c r="AL88" s="66">
        <v>92</v>
      </c>
      <c r="AM88" s="1" t="s">
        <v>210</v>
      </c>
      <c r="AN88" s="91" t="s">
        <v>214</v>
      </c>
      <c r="AO88" s="76"/>
      <c r="AP88" s="76"/>
      <c r="AQ88" s="75"/>
      <c r="AR88" s="75" t="s">
        <v>212</v>
      </c>
      <c r="AS88" s="75" t="s">
        <v>214</v>
      </c>
      <c r="AT88" s="75" t="s">
        <v>214</v>
      </c>
      <c r="AU88" s="75" t="s">
        <v>212</v>
      </c>
      <c r="AV88" s="75" t="s">
        <v>212</v>
      </c>
      <c r="AW88" s="75" t="s">
        <v>214</v>
      </c>
      <c r="AX88" s="75" t="s">
        <v>212</v>
      </c>
      <c r="AY88" s="75" t="s">
        <v>216</v>
      </c>
      <c r="AZ88" s="91" t="s">
        <v>211</v>
      </c>
      <c r="BA88" s="75" t="s">
        <v>212</v>
      </c>
      <c r="BB88" s="75"/>
      <c r="BC88" s="75" t="s">
        <v>212</v>
      </c>
      <c r="BD88" s="75" t="s">
        <v>212</v>
      </c>
      <c r="BE88" s="75"/>
      <c r="BF88" s="75"/>
      <c r="BG88" s="75"/>
      <c r="BH88" s="75"/>
      <c r="BI88" s="91" t="s">
        <v>214</v>
      </c>
      <c r="BJ88" s="75" t="s">
        <v>212</v>
      </c>
      <c r="BK88" s="75">
        <v>5</v>
      </c>
      <c r="BL88" s="75" t="s">
        <v>216</v>
      </c>
      <c r="BM88" s="132">
        <v>162</v>
      </c>
      <c r="BN88" s="75" t="s">
        <v>216</v>
      </c>
      <c r="BO88" s="77">
        <f>BM88*VLOOKUP(D88,Factors!A$49:B$54,2,FALSE)</f>
        <v>2233.98</v>
      </c>
      <c r="BP88" s="75" t="s">
        <v>212</v>
      </c>
      <c r="BQ88" s="75">
        <v>9</v>
      </c>
      <c r="BR88" s="75" t="s">
        <v>210</v>
      </c>
      <c r="BS88" s="79">
        <v>5.31</v>
      </c>
      <c r="BT88" s="75" t="s">
        <v>210</v>
      </c>
      <c r="BU88" s="75" t="s">
        <v>212</v>
      </c>
      <c r="BV88" s="77">
        <v>73453.252400000012</v>
      </c>
      <c r="BW88" s="77">
        <v>186971.91520000002</v>
      </c>
      <c r="BX88" s="77">
        <v>260425.16760000004</v>
      </c>
      <c r="BY88" s="77">
        <v>107481.5</v>
      </c>
      <c r="BZ88" s="77">
        <f t="shared" si="2"/>
        <v>367906.66760000004</v>
      </c>
      <c r="CA88" s="87">
        <v>2.6523449999999995</v>
      </c>
      <c r="CB88" s="87">
        <v>7.9623449999999991</v>
      </c>
      <c r="CC88" s="77">
        <f>BM88*VLOOKUP(D88,Factors!A$49:B$54,2,FALSE)</f>
        <v>2233.98</v>
      </c>
      <c r="CD88" s="75"/>
      <c r="CE88" s="106"/>
    </row>
    <row r="89" spans="1:85" ht="135" x14ac:dyDescent="0.25">
      <c r="A89" s="5" t="s">
        <v>79</v>
      </c>
      <c r="B89" s="5" t="s">
        <v>4</v>
      </c>
      <c r="C89" s="1" t="s">
        <v>133</v>
      </c>
      <c r="D89" s="1" t="s">
        <v>137</v>
      </c>
      <c r="E89" s="5"/>
      <c r="F89" s="1" t="s">
        <v>480</v>
      </c>
      <c r="G89" s="52" t="s">
        <v>217</v>
      </c>
      <c r="H89" s="54">
        <v>2880</v>
      </c>
      <c r="I89" s="54">
        <v>12000</v>
      </c>
      <c r="J89" s="55" t="s">
        <v>213</v>
      </c>
      <c r="K89" s="54">
        <v>11500</v>
      </c>
      <c r="L89" s="55" t="s">
        <v>210</v>
      </c>
      <c r="M89" s="54">
        <v>500</v>
      </c>
      <c r="N89" s="55" t="s">
        <v>210</v>
      </c>
      <c r="O89" s="52" t="s">
        <v>347</v>
      </c>
      <c r="P89" s="55" t="s">
        <v>212</v>
      </c>
      <c r="Q89" s="54" t="s">
        <v>218</v>
      </c>
      <c r="R89" s="55" t="s">
        <v>210</v>
      </c>
      <c r="S89" s="55" t="s">
        <v>212</v>
      </c>
      <c r="T89" s="54">
        <v>4097</v>
      </c>
      <c r="U89" s="55" t="s">
        <v>213</v>
      </c>
      <c r="V89" s="62">
        <v>10</v>
      </c>
      <c r="W89" s="55" t="s">
        <v>210</v>
      </c>
      <c r="X89" s="54">
        <v>120</v>
      </c>
      <c r="Y89" s="55" t="s">
        <v>210</v>
      </c>
      <c r="Z89" s="53">
        <v>0</v>
      </c>
      <c r="AA89" s="55" t="s">
        <v>213</v>
      </c>
      <c r="AB89" s="70">
        <v>0</v>
      </c>
      <c r="AC89" s="55" t="s">
        <v>213</v>
      </c>
      <c r="AD89" s="53">
        <v>10</v>
      </c>
      <c r="AE89" s="55" t="s">
        <v>210</v>
      </c>
      <c r="AF89" s="53">
        <v>26</v>
      </c>
      <c r="AG89" s="55" t="s">
        <v>213</v>
      </c>
      <c r="AH89" s="54">
        <v>500</v>
      </c>
      <c r="AI89" s="55" t="s">
        <v>210</v>
      </c>
      <c r="AJ89" s="53">
        <v>2</v>
      </c>
      <c r="AK89" s="55" t="s">
        <v>210</v>
      </c>
      <c r="AL89" s="54">
        <v>100</v>
      </c>
      <c r="AM89" s="55" t="s">
        <v>210</v>
      </c>
      <c r="AN89" s="92" t="s">
        <v>214</v>
      </c>
      <c r="AO89" s="58"/>
      <c r="AP89" s="58"/>
      <c r="AQ89" s="57"/>
      <c r="AR89" s="57" t="s">
        <v>214</v>
      </c>
      <c r="AS89" s="57" t="s">
        <v>214</v>
      </c>
      <c r="AT89" s="57" t="s">
        <v>214</v>
      </c>
      <c r="AU89" s="57" t="s">
        <v>212</v>
      </c>
      <c r="AV89" s="57" t="s">
        <v>214</v>
      </c>
      <c r="AW89" s="57" t="s">
        <v>214</v>
      </c>
      <c r="AX89" s="57" t="s">
        <v>214</v>
      </c>
      <c r="AY89" s="57" t="s">
        <v>216</v>
      </c>
      <c r="AZ89" s="92" t="s">
        <v>348</v>
      </c>
      <c r="BA89" s="57" t="s">
        <v>212</v>
      </c>
      <c r="BB89" s="57" t="s">
        <v>214</v>
      </c>
      <c r="BC89" s="57" t="s">
        <v>212</v>
      </c>
      <c r="BD89" s="57" t="s">
        <v>212</v>
      </c>
      <c r="BE89" s="57" t="s">
        <v>214</v>
      </c>
      <c r="BF89" s="57" t="s">
        <v>214</v>
      </c>
      <c r="BG89" s="57" t="s">
        <v>212</v>
      </c>
      <c r="BH89" s="57" t="s">
        <v>214</v>
      </c>
      <c r="BI89" s="92" t="s">
        <v>214</v>
      </c>
      <c r="BJ89" s="57" t="s">
        <v>212</v>
      </c>
      <c r="BK89" s="57">
        <v>1</v>
      </c>
      <c r="BL89" s="57" t="s">
        <v>215</v>
      </c>
      <c r="BM89" s="130">
        <v>75</v>
      </c>
      <c r="BN89" s="57" t="s">
        <v>216</v>
      </c>
      <c r="BO89" s="77">
        <f>BM89*VLOOKUP(D89,Factors!A$49:B$54,2,FALSE)</f>
        <v>1021.4999999999999</v>
      </c>
      <c r="BP89" s="57" t="s">
        <v>212</v>
      </c>
      <c r="BQ89" s="57">
        <v>2</v>
      </c>
      <c r="BR89" s="57" t="s">
        <v>215</v>
      </c>
      <c r="BS89" s="54">
        <v>0.8</v>
      </c>
      <c r="BT89" s="57" t="s">
        <v>215</v>
      </c>
      <c r="BU89" s="57" t="s">
        <v>214</v>
      </c>
      <c r="BV89" s="77">
        <v>91029.4</v>
      </c>
      <c r="BW89" s="77">
        <v>231711.2</v>
      </c>
      <c r="BX89" s="77">
        <v>322740.59999999998</v>
      </c>
      <c r="BY89" s="77">
        <v>23138.75</v>
      </c>
      <c r="BZ89" s="77">
        <f t="shared" si="2"/>
        <v>345879.35</v>
      </c>
      <c r="CA89" s="87">
        <v>0.39960000000000007</v>
      </c>
      <c r="CB89" s="87">
        <v>1.1996000000000002</v>
      </c>
      <c r="CC89" s="77">
        <f>BM89*VLOOKUP(D89,Factors!A$49:B$54,2,FALSE)</f>
        <v>1021.4999999999999</v>
      </c>
      <c r="CD89" s="60"/>
      <c r="CE89" s="93" t="s">
        <v>456</v>
      </c>
    </row>
    <row r="90" spans="1:85" ht="30" x14ac:dyDescent="0.25">
      <c r="A90" s="5" t="s">
        <v>80</v>
      </c>
      <c r="B90" s="5" t="s">
        <v>4</v>
      </c>
      <c r="C90" s="1" t="s">
        <v>129</v>
      </c>
      <c r="D90" s="1" t="s">
        <v>138</v>
      </c>
      <c r="E90" s="5"/>
      <c r="F90" s="1" t="s">
        <v>480</v>
      </c>
      <c r="G90" s="52" t="s">
        <v>209</v>
      </c>
      <c r="H90" s="54">
        <v>1500</v>
      </c>
      <c r="I90" s="54">
        <v>20000</v>
      </c>
      <c r="J90" s="55" t="s">
        <v>210</v>
      </c>
      <c r="K90" s="54">
        <v>15000</v>
      </c>
      <c r="L90" s="55" t="s">
        <v>210</v>
      </c>
      <c r="M90" s="54">
        <v>4000</v>
      </c>
      <c r="N90" s="55" t="s">
        <v>210</v>
      </c>
      <c r="O90" s="52" t="s">
        <v>349</v>
      </c>
      <c r="P90" s="55" t="s">
        <v>212</v>
      </c>
      <c r="Q90" s="54">
        <v>181588</v>
      </c>
      <c r="R90" s="55" t="s">
        <v>213</v>
      </c>
      <c r="S90" s="55" t="s">
        <v>212</v>
      </c>
      <c r="T90" s="54">
        <v>2150</v>
      </c>
      <c r="U90" s="55" t="s">
        <v>213</v>
      </c>
      <c r="V90" s="62">
        <v>17</v>
      </c>
      <c r="W90" s="55" t="s">
        <v>213</v>
      </c>
      <c r="X90" s="54">
        <v>650</v>
      </c>
      <c r="Y90" s="55" t="s">
        <v>210</v>
      </c>
      <c r="Z90" s="53">
        <v>5</v>
      </c>
      <c r="AA90" s="55" t="s">
        <v>210</v>
      </c>
      <c r="AB90" s="54">
        <v>100</v>
      </c>
      <c r="AC90" s="55" t="s">
        <v>210</v>
      </c>
      <c r="AD90" s="53">
        <v>19</v>
      </c>
      <c r="AE90" s="55" t="s">
        <v>210</v>
      </c>
      <c r="AF90" s="53">
        <v>10</v>
      </c>
      <c r="AG90" s="55" t="s">
        <v>213</v>
      </c>
      <c r="AH90" s="54">
        <v>220</v>
      </c>
      <c r="AI90" s="55" t="s">
        <v>210</v>
      </c>
      <c r="AJ90" s="53">
        <v>0</v>
      </c>
      <c r="AK90" s="55" t="s">
        <v>213</v>
      </c>
      <c r="AL90" s="54">
        <v>0</v>
      </c>
      <c r="AM90" s="55" t="s">
        <v>213</v>
      </c>
      <c r="AN90" s="92" t="s">
        <v>214</v>
      </c>
      <c r="AO90" s="58"/>
      <c r="AP90" s="58"/>
      <c r="AQ90" s="57"/>
      <c r="AR90" s="57" t="s">
        <v>212</v>
      </c>
      <c r="AS90" s="57" t="s">
        <v>212</v>
      </c>
      <c r="AT90" s="57"/>
      <c r="AU90" s="57" t="s">
        <v>212</v>
      </c>
      <c r="AV90" s="57" t="s">
        <v>214</v>
      </c>
      <c r="AW90" s="57" t="s">
        <v>214</v>
      </c>
      <c r="AX90" s="57" t="s">
        <v>214</v>
      </c>
      <c r="AY90" s="57" t="s">
        <v>215</v>
      </c>
      <c r="AZ90" s="92" t="s">
        <v>349</v>
      </c>
      <c r="BA90" s="57" t="s">
        <v>214</v>
      </c>
      <c r="BB90" s="57" t="s">
        <v>214</v>
      </c>
      <c r="BC90" s="57" t="s">
        <v>214</v>
      </c>
      <c r="BD90" s="57" t="s">
        <v>214</v>
      </c>
      <c r="BE90" s="57" t="s">
        <v>212</v>
      </c>
      <c r="BF90" s="57" t="s">
        <v>214</v>
      </c>
      <c r="BG90" s="57" t="s">
        <v>212</v>
      </c>
      <c r="BH90" s="57" t="s">
        <v>214</v>
      </c>
      <c r="BI90" s="92" t="s">
        <v>214</v>
      </c>
      <c r="BJ90" s="57" t="s">
        <v>212</v>
      </c>
      <c r="BK90" s="57">
        <v>76</v>
      </c>
      <c r="BL90" s="57" t="s">
        <v>215</v>
      </c>
      <c r="BM90" s="130">
        <v>20500</v>
      </c>
      <c r="BN90" s="57" t="s">
        <v>216</v>
      </c>
      <c r="BO90" s="77">
        <f>BM90*VLOOKUP(D90,Factors!A$49:B$54,2,FALSE)</f>
        <v>244155</v>
      </c>
      <c r="BP90" s="57" t="s">
        <v>212</v>
      </c>
      <c r="BQ90" s="57">
        <v>1</v>
      </c>
      <c r="BR90" s="57" t="s">
        <v>215</v>
      </c>
      <c r="BS90" s="54">
        <v>1</v>
      </c>
      <c r="BT90" s="57" t="s">
        <v>215</v>
      </c>
      <c r="BU90" s="57" t="s">
        <v>212</v>
      </c>
      <c r="BV90" s="77">
        <v>84876</v>
      </c>
      <c r="BW90" s="77">
        <v>216132</v>
      </c>
      <c r="BX90" s="77">
        <v>301008</v>
      </c>
      <c r="BY90" s="77">
        <v>96590.237500000003</v>
      </c>
      <c r="BZ90" s="77">
        <f t="shared" si="2"/>
        <v>397598.23749999999</v>
      </c>
      <c r="CA90" s="87">
        <v>0.49949999999999994</v>
      </c>
      <c r="CB90" s="87">
        <v>1.4994999999999998</v>
      </c>
      <c r="CC90" s="77">
        <f>BM90*VLOOKUP(D90,Factors!A$49:B$54,2,FALSE)</f>
        <v>244155</v>
      </c>
      <c r="CD90" s="60" t="s">
        <v>350</v>
      </c>
      <c r="CE90" s="93" t="s">
        <v>351</v>
      </c>
    </row>
    <row r="91" spans="1:85" ht="90" x14ac:dyDescent="0.25">
      <c r="A91" s="5" t="s">
        <v>81</v>
      </c>
      <c r="B91" s="5" t="s">
        <v>4</v>
      </c>
      <c r="C91" s="2" t="s">
        <v>131</v>
      </c>
      <c r="D91" s="1" t="s">
        <v>137</v>
      </c>
      <c r="E91" s="5"/>
      <c r="F91" s="1" t="s">
        <v>480</v>
      </c>
      <c r="G91" s="52" t="s">
        <v>217</v>
      </c>
      <c r="H91" s="54">
        <v>1500</v>
      </c>
      <c r="I91" s="54">
        <v>29787</v>
      </c>
      <c r="J91" s="55" t="s">
        <v>213</v>
      </c>
      <c r="K91" s="54">
        <v>17520</v>
      </c>
      <c r="L91" s="55" t="s">
        <v>213</v>
      </c>
      <c r="M91" s="66">
        <v>3521</v>
      </c>
      <c r="N91" s="55" t="s">
        <v>210</v>
      </c>
      <c r="O91" s="52" t="s">
        <v>457</v>
      </c>
      <c r="P91" s="55" t="s">
        <v>212</v>
      </c>
      <c r="Q91" s="54" t="s">
        <v>218</v>
      </c>
      <c r="R91" s="55" t="s">
        <v>213</v>
      </c>
      <c r="S91" s="55" t="s">
        <v>212</v>
      </c>
      <c r="T91" s="54">
        <v>2000</v>
      </c>
      <c r="U91" s="55" t="s">
        <v>210</v>
      </c>
      <c r="V91" s="62">
        <v>25</v>
      </c>
      <c r="W91" s="55" t="s">
        <v>210</v>
      </c>
      <c r="X91" s="54">
        <v>3324</v>
      </c>
      <c r="Y91" s="55" t="s">
        <v>213</v>
      </c>
      <c r="Z91" s="53">
        <v>30</v>
      </c>
      <c r="AA91" s="55" t="s">
        <v>210</v>
      </c>
      <c r="AB91" s="70">
        <v>3142</v>
      </c>
      <c r="AC91" s="55" t="s">
        <v>213</v>
      </c>
      <c r="AD91" s="53">
        <v>50</v>
      </c>
      <c r="AE91" s="55" t="s">
        <v>210</v>
      </c>
      <c r="AF91" s="53">
        <v>20</v>
      </c>
      <c r="AG91" s="55" t="s">
        <v>210</v>
      </c>
      <c r="AH91" s="54">
        <v>500</v>
      </c>
      <c r="AI91" s="55" t="s">
        <v>210</v>
      </c>
      <c r="AJ91" s="53">
        <v>30</v>
      </c>
      <c r="AK91" s="55" t="s">
        <v>210</v>
      </c>
      <c r="AL91" s="54">
        <v>500</v>
      </c>
      <c r="AM91" s="55" t="s">
        <v>210</v>
      </c>
      <c r="AN91" s="92" t="s">
        <v>214</v>
      </c>
      <c r="AO91" s="58"/>
      <c r="AP91" s="58"/>
      <c r="AQ91" s="57"/>
      <c r="AR91" s="57" t="s">
        <v>212</v>
      </c>
      <c r="AS91" s="57" t="s">
        <v>214</v>
      </c>
      <c r="AT91" s="57" t="s">
        <v>214</v>
      </c>
      <c r="AU91" s="57" t="s">
        <v>212</v>
      </c>
      <c r="AV91" s="57" t="s">
        <v>212</v>
      </c>
      <c r="AW91" s="57" t="s">
        <v>212</v>
      </c>
      <c r="AX91" s="57" t="s">
        <v>212</v>
      </c>
      <c r="AY91" s="57" t="s">
        <v>216</v>
      </c>
      <c r="AZ91" s="92" t="s">
        <v>400</v>
      </c>
      <c r="BA91" s="57" t="s">
        <v>214</v>
      </c>
      <c r="BB91" s="57" t="s">
        <v>212</v>
      </c>
      <c r="BC91" s="57" t="s">
        <v>214</v>
      </c>
      <c r="BD91" s="57" t="s">
        <v>212</v>
      </c>
      <c r="BE91" s="57" t="s">
        <v>214</v>
      </c>
      <c r="BF91" s="57" t="s">
        <v>214</v>
      </c>
      <c r="BG91" s="57" t="s">
        <v>214</v>
      </c>
      <c r="BH91" s="57" t="s">
        <v>214</v>
      </c>
      <c r="BI91" s="92" t="s">
        <v>214</v>
      </c>
      <c r="BJ91" s="57" t="s">
        <v>212</v>
      </c>
      <c r="BK91" s="57">
        <v>65</v>
      </c>
      <c r="BL91" s="57" t="s">
        <v>216</v>
      </c>
      <c r="BM91" s="130">
        <v>100000</v>
      </c>
      <c r="BN91" s="57" t="s">
        <v>216</v>
      </c>
      <c r="BO91" s="77">
        <f>BM91*VLOOKUP(D91,Factors!A$49:B$54,2,FALSE)</f>
        <v>1362000</v>
      </c>
      <c r="BP91" s="57" t="s">
        <v>212</v>
      </c>
      <c r="BQ91" s="57">
        <v>6</v>
      </c>
      <c r="BR91" s="57" t="s">
        <v>215</v>
      </c>
      <c r="BS91" s="54">
        <v>4.2</v>
      </c>
      <c r="BT91" s="57" t="s">
        <v>210</v>
      </c>
      <c r="BU91" s="57" t="s">
        <v>218</v>
      </c>
      <c r="BV91" s="77">
        <v>138681.31200000001</v>
      </c>
      <c r="BW91" s="77">
        <v>353006.97600000002</v>
      </c>
      <c r="BX91" s="77">
        <v>491688.28800000006</v>
      </c>
      <c r="BY91" s="77">
        <v>41557.462500000001</v>
      </c>
      <c r="BZ91" s="77">
        <f t="shared" si="2"/>
        <v>533245.75050000008</v>
      </c>
      <c r="CA91" s="87">
        <v>2.0979000000000001</v>
      </c>
      <c r="CB91" s="87">
        <v>6.2979000000000003</v>
      </c>
      <c r="CC91" s="77">
        <f>BM91*VLOOKUP(D91,Factors!A$49:B$54,2,FALSE)</f>
        <v>1362000</v>
      </c>
      <c r="CD91" s="60" t="s">
        <v>401</v>
      </c>
      <c r="CE91" s="93" t="s">
        <v>458</v>
      </c>
    </row>
    <row r="92" spans="1:85" ht="45" x14ac:dyDescent="0.25">
      <c r="A92" s="99" t="s">
        <v>412</v>
      </c>
      <c r="B92" s="115" t="s">
        <v>425</v>
      </c>
      <c r="C92" s="3" t="s">
        <v>131</v>
      </c>
      <c r="D92" s="3" t="s">
        <v>139</v>
      </c>
      <c r="E92" s="115"/>
      <c r="F92" s="3" t="s">
        <v>479</v>
      </c>
      <c r="G92" s="99" t="s">
        <v>217</v>
      </c>
      <c r="H92" s="98">
        <v>1560</v>
      </c>
      <c r="I92" s="98">
        <v>8331</v>
      </c>
      <c r="J92" s="100" t="s">
        <v>213</v>
      </c>
      <c r="K92" s="110">
        <f>I92*VLOOKUP($F92,Factors!$B$19:$C$22,2,FALSE)</f>
        <v>6248.25</v>
      </c>
      <c r="L92" s="189" t="s">
        <v>564</v>
      </c>
      <c r="M92" s="110">
        <f>I92-K92</f>
        <v>2082.75</v>
      </c>
      <c r="N92" s="99" t="s">
        <v>508</v>
      </c>
      <c r="O92" s="99" t="s">
        <v>413</v>
      </c>
      <c r="P92" s="100" t="s">
        <v>212</v>
      </c>
      <c r="Q92" s="98">
        <v>6492</v>
      </c>
      <c r="R92" s="100" t="s">
        <v>213</v>
      </c>
      <c r="S92" s="100" t="s">
        <v>212</v>
      </c>
      <c r="T92" s="98">
        <v>1464</v>
      </c>
      <c r="U92" s="100" t="s">
        <v>213</v>
      </c>
      <c r="V92" s="143">
        <v>6</v>
      </c>
      <c r="W92" s="100" t="s">
        <v>213</v>
      </c>
      <c r="X92" s="98">
        <v>207</v>
      </c>
      <c r="Y92" s="100" t="s">
        <v>213</v>
      </c>
      <c r="Z92" s="101">
        <v>119</v>
      </c>
      <c r="AA92" s="100" t="s">
        <v>213</v>
      </c>
      <c r="AB92" s="98">
        <v>3570</v>
      </c>
      <c r="AC92" s="100" t="s">
        <v>213</v>
      </c>
      <c r="AD92" s="101">
        <v>29</v>
      </c>
      <c r="AE92" s="100" t="s">
        <v>213</v>
      </c>
      <c r="AF92" s="101">
        <v>25</v>
      </c>
      <c r="AG92" s="100" t="s">
        <v>210</v>
      </c>
      <c r="AH92" s="98">
        <v>1050</v>
      </c>
      <c r="AI92" s="100" t="s">
        <v>210</v>
      </c>
      <c r="AJ92" s="101">
        <v>31</v>
      </c>
      <c r="AK92" s="100" t="s">
        <v>213</v>
      </c>
      <c r="AL92" s="98">
        <v>1170</v>
      </c>
      <c r="AM92" s="100" t="s">
        <v>210</v>
      </c>
      <c r="AN92" s="123" t="s">
        <v>214</v>
      </c>
      <c r="AO92" s="103"/>
      <c r="AP92" s="103"/>
      <c r="AQ92" s="102"/>
      <c r="AR92" s="102" t="s">
        <v>214</v>
      </c>
      <c r="AS92" s="102" t="s">
        <v>214</v>
      </c>
      <c r="AT92" s="102" t="s">
        <v>214</v>
      </c>
      <c r="AU92" s="102" t="s">
        <v>212</v>
      </c>
      <c r="AV92" s="102" t="s">
        <v>212</v>
      </c>
      <c r="AW92" s="102" t="s">
        <v>214</v>
      </c>
      <c r="AX92" s="102" t="s">
        <v>214</v>
      </c>
      <c r="AY92" s="102" t="s">
        <v>215</v>
      </c>
      <c r="AZ92" s="123" t="s">
        <v>414</v>
      </c>
      <c r="BA92" s="102" t="s">
        <v>214</v>
      </c>
      <c r="BB92" s="102" t="s">
        <v>212</v>
      </c>
      <c r="BC92" s="102" t="s">
        <v>214</v>
      </c>
      <c r="BD92" s="102" t="s">
        <v>214</v>
      </c>
      <c r="BE92" s="102" t="s">
        <v>212</v>
      </c>
      <c r="BF92" s="102" t="s">
        <v>214</v>
      </c>
      <c r="BG92" s="102" t="s">
        <v>214</v>
      </c>
      <c r="BH92" s="123" t="s">
        <v>214</v>
      </c>
      <c r="BI92" s="123" t="s">
        <v>214</v>
      </c>
      <c r="BJ92" s="102" t="s">
        <v>212</v>
      </c>
      <c r="BK92" s="102">
        <v>15</v>
      </c>
      <c r="BL92" s="102" t="s">
        <v>216</v>
      </c>
      <c r="BM92" s="131">
        <v>1120</v>
      </c>
      <c r="BN92" s="102" t="s">
        <v>216</v>
      </c>
      <c r="BO92" s="146">
        <f>BM92*VLOOKUP(D92,Factors!A$49:B$54,2,FALSE)</f>
        <v>17270.400000000001</v>
      </c>
      <c r="BP92" s="102" t="s">
        <v>212</v>
      </c>
      <c r="BQ92" s="102">
        <v>9</v>
      </c>
      <c r="BR92" s="102" t="s">
        <v>215</v>
      </c>
      <c r="BS92" s="54">
        <v>6.5</v>
      </c>
      <c r="BT92" s="102" t="s">
        <v>215</v>
      </c>
      <c r="BU92" s="102" t="s">
        <v>212</v>
      </c>
      <c r="BV92" s="146">
        <v>33155.088974999991</v>
      </c>
      <c r="BW92" s="146">
        <v>74808.422774999999</v>
      </c>
      <c r="BX92" s="146">
        <v>107963.51174999999</v>
      </c>
      <c r="BY92" s="146">
        <v>406300.64999999997</v>
      </c>
      <c r="BZ92" s="146">
        <f t="shared" si="2"/>
        <v>514264.16174999997</v>
      </c>
      <c r="CA92" s="148">
        <v>3.4661250000000003</v>
      </c>
      <c r="CB92" s="148">
        <v>9.9661249999999999</v>
      </c>
      <c r="CC92" s="146">
        <f>BM92*VLOOKUP(D92,Factors!A$49:B$54,2,FALSE)</f>
        <v>17270.400000000001</v>
      </c>
      <c r="CD92" s="105" t="s">
        <v>415</v>
      </c>
      <c r="CE92" s="149"/>
    </row>
    <row r="93" spans="1:85" ht="105" x14ac:dyDescent="0.25">
      <c r="A93" s="5" t="s">
        <v>82</v>
      </c>
      <c r="B93" s="5" t="s">
        <v>4</v>
      </c>
      <c r="C93" s="2" t="s">
        <v>131</v>
      </c>
      <c r="D93" s="1" t="s">
        <v>136</v>
      </c>
      <c r="E93" s="5" t="s">
        <v>144</v>
      </c>
      <c r="F93" s="1" t="s">
        <v>482</v>
      </c>
      <c r="G93" s="1" t="s">
        <v>217</v>
      </c>
      <c r="H93" s="66">
        <v>2368</v>
      </c>
      <c r="I93" s="66">
        <v>202610</v>
      </c>
      <c r="J93" s="1" t="s">
        <v>210</v>
      </c>
      <c r="K93" s="66">
        <v>151037</v>
      </c>
      <c r="L93" s="1" t="s">
        <v>210</v>
      </c>
      <c r="M93" s="54">
        <v>51573</v>
      </c>
      <c r="N93" s="1" t="s">
        <v>210</v>
      </c>
      <c r="O93" s="5"/>
      <c r="P93" s="1" t="s">
        <v>212</v>
      </c>
      <c r="Q93" s="66">
        <v>165662</v>
      </c>
      <c r="R93" s="1" t="s">
        <v>210</v>
      </c>
      <c r="S93" s="1" t="s">
        <v>212</v>
      </c>
      <c r="T93" s="66">
        <v>22268</v>
      </c>
      <c r="U93" s="1" t="s">
        <v>210</v>
      </c>
      <c r="V93" s="62">
        <v>318</v>
      </c>
      <c r="W93" s="1"/>
      <c r="X93" s="66">
        <v>18987</v>
      </c>
      <c r="Y93" s="1"/>
      <c r="Z93" s="74">
        <v>0</v>
      </c>
      <c r="AA93" s="1"/>
      <c r="AB93" s="66">
        <v>0</v>
      </c>
      <c r="AC93" s="1"/>
      <c r="AD93" s="74">
        <v>286</v>
      </c>
      <c r="AE93" s="1"/>
      <c r="AF93" s="74">
        <v>88</v>
      </c>
      <c r="AG93" s="1"/>
      <c r="AH93" s="66">
        <v>1335</v>
      </c>
      <c r="AI93" s="1"/>
      <c r="AJ93" s="74">
        <v>3</v>
      </c>
      <c r="AK93" s="1"/>
      <c r="AL93" s="66">
        <v>31</v>
      </c>
      <c r="AM93" s="1"/>
      <c r="AN93" s="91" t="s">
        <v>212</v>
      </c>
      <c r="AO93" s="76">
        <v>9.9</v>
      </c>
      <c r="AP93" s="76">
        <v>8.5</v>
      </c>
      <c r="AQ93" s="75"/>
      <c r="AR93" s="75" t="s">
        <v>212</v>
      </c>
      <c r="AS93" s="75" t="s">
        <v>212</v>
      </c>
      <c r="AT93" s="75" t="s">
        <v>214</v>
      </c>
      <c r="AU93" s="75" t="s">
        <v>212</v>
      </c>
      <c r="AV93" s="75" t="s">
        <v>212</v>
      </c>
      <c r="AW93" s="75" t="s">
        <v>212</v>
      </c>
      <c r="AX93" s="75"/>
      <c r="AY93" s="75"/>
      <c r="AZ93" s="91" t="s">
        <v>486</v>
      </c>
      <c r="BA93" s="75" t="s">
        <v>212</v>
      </c>
      <c r="BB93" s="75"/>
      <c r="BC93" s="75"/>
      <c r="BD93" s="75"/>
      <c r="BE93" s="75"/>
      <c r="BF93" s="75"/>
      <c r="BG93" s="75"/>
      <c r="BH93" s="75"/>
      <c r="BI93" s="91"/>
      <c r="BJ93" s="75" t="s">
        <v>212</v>
      </c>
      <c r="BK93" s="75">
        <v>228</v>
      </c>
      <c r="BL93" s="75" t="s">
        <v>216</v>
      </c>
      <c r="BM93" s="132">
        <v>28981</v>
      </c>
      <c r="BN93" s="75" t="s">
        <v>216</v>
      </c>
      <c r="BO93" s="77">
        <f>BM93*VLOOKUP(D93,Factors!A$49:B$54,2,FALSE)</f>
        <v>326036.25</v>
      </c>
      <c r="BP93" s="75" t="s">
        <v>212</v>
      </c>
      <c r="BQ93" s="75">
        <v>77</v>
      </c>
      <c r="BR93" s="75" t="s">
        <v>210</v>
      </c>
      <c r="BS93" s="79">
        <v>71.739999999999995</v>
      </c>
      <c r="BT93" s="75" t="s">
        <v>210</v>
      </c>
      <c r="BU93" s="75" t="s">
        <v>212</v>
      </c>
      <c r="BV93" s="77">
        <v>659246.29760000005</v>
      </c>
      <c r="BW93" s="77">
        <v>2934709.3248000001</v>
      </c>
      <c r="BX93" s="77">
        <v>3593955.6224000002</v>
      </c>
      <c r="BY93" s="77">
        <v>941956.21312500001</v>
      </c>
      <c r="BZ93" s="77">
        <f t="shared" si="2"/>
        <v>4535911.8355250005</v>
      </c>
      <c r="CA93" s="87">
        <v>30.265312499999993</v>
      </c>
      <c r="CB93" s="87">
        <v>102.00531249999999</v>
      </c>
      <c r="CC93" s="77">
        <f>BM93*VLOOKUP(D93,Factors!A$49:B$54,2,FALSE)</f>
        <v>326036.25</v>
      </c>
      <c r="CD93" s="75"/>
      <c r="CE93" s="106"/>
    </row>
    <row r="94" spans="1:85" ht="75" x14ac:dyDescent="0.25">
      <c r="A94" s="5" t="s">
        <v>83</v>
      </c>
      <c r="B94" s="5" t="s">
        <v>4</v>
      </c>
      <c r="C94" s="1" t="s">
        <v>129</v>
      </c>
      <c r="D94" s="1" t="s">
        <v>137</v>
      </c>
      <c r="E94" s="5"/>
      <c r="F94" s="1" t="s">
        <v>479</v>
      </c>
      <c r="G94" s="52" t="s">
        <v>209</v>
      </c>
      <c r="H94" s="54">
        <v>550</v>
      </c>
      <c r="I94" s="54">
        <v>750</v>
      </c>
      <c r="J94" s="55" t="s">
        <v>210</v>
      </c>
      <c r="K94" s="54">
        <v>700</v>
      </c>
      <c r="L94" s="55" t="s">
        <v>210</v>
      </c>
      <c r="M94" s="61">
        <v>50</v>
      </c>
      <c r="N94" s="55" t="s">
        <v>210</v>
      </c>
      <c r="O94" s="52" t="s">
        <v>459</v>
      </c>
      <c r="P94" s="55" t="s">
        <v>212</v>
      </c>
      <c r="Q94" s="54" t="s">
        <v>218</v>
      </c>
      <c r="R94" s="55" t="s">
        <v>210</v>
      </c>
      <c r="S94" s="55" t="s">
        <v>212</v>
      </c>
      <c r="T94" s="54">
        <v>2250</v>
      </c>
      <c r="U94" s="55" t="s">
        <v>210</v>
      </c>
      <c r="V94" s="62">
        <v>4</v>
      </c>
      <c r="W94" s="55" t="s">
        <v>213</v>
      </c>
      <c r="X94" s="54">
        <v>150</v>
      </c>
      <c r="Y94" s="55" t="s">
        <v>210</v>
      </c>
      <c r="Z94" s="53">
        <v>0</v>
      </c>
      <c r="AA94" s="55" t="s">
        <v>213</v>
      </c>
      <c r="AB94" s="70">
        <v>0</v>
      </c>
      <c r="AC94" s="55" t="s">
        <v>213</v>
      </c>
      <c r="AD94" s="53">
        <v>4</v>
      </c>
      <c r="AE94" s="55" t="s">
        <v>213</v>
      </c>
      <c r="AF94" s="53">
        <v>14</v>
      </c>
      <c r="AG94" s="55" t="s">
        <v>213</v>
      </c>
      <c r="AH94" s="54">
        <v>280</v>
      </c>
      <c r="AI94" s="55" t="s">
        <v>210</v>
      </c>
      <c r="AJ94" s="53">
        <v>1</v>
      </c>
      <c r="AK94" s="55" t="s">
        <v>213</v>
      </c>
      <c r="AL94" s="54">
        <v>15</v>
      </c>
      <c r="AM94" s="55" t="s">
        <v>210</v>
      </c>
      <c r="AN94" s="92" t="s">
        <v>212</v>
      </c>
      <c r="AO94" s="58">
        <v>4.5</v>
      </c>
      <c r="AP94" s="58">
        <v>0</v>
      </c>
      <c r="AQ94" s="92" t="s">
        <v>475</v>
      </c>
      <c r="AR94" s="57" t="s">
        <v>212</v>
      </c>
      <c r="AS94" s="57" t="s">
        <v>212</v>
      </c>
      <c r="AT94" s="57"/>
      <c r="AU94" s="57" t="s">
        <v>212</v>
      </c>
      <c r="AV94" s="57" t="s">
        <v>214</v>
      </c>
      <c r="AW94" s="57" t="s">
        <v>214</v>
      </c>
      <c r="AX94" s="57" t="s">
        <v>214</v>
      </c>
      <c r="AY94" s="57" t="s">
        <v>216</v>
      </c>
      <c r="AZ94" s="92" t="s">
        <v>352</v>
      </c>
      <c r="BA94" s="57" t="s">
        <v>214</v>
      </c>
      <c r="BB94" s="57" t="s">
        <v>214</v>
      </c>
      <c r="BC94" s="57" t="s">
        <v>214</v>
      </c>
      <c r="BD94" s="57" t="s">
        <v>214</v>
      </c>
      <c r="BE94" s="57" t="s">
        <v>214</v>
      </c>
      <c r="BF94" s="57" t="s">
        <v>214</v>
      </c>
      <c r="BG94" s="57" t="s">
        <v>214</v>
      </c>
      <c r="BH94" s="57" t="s">
        <v>214</v>
      </c>
      <c r="BI94" s="92" t="s">
        <v>214</v>
      </c>
      <c r="BJ94" s="57" t="s">
        <v>212</v>
      </c>
      <c r="BK94" s="57">
        <v>40</v>
      </c>
      <c r="BL94" s="57" t="s">
        <v>216</v>
      </c>
      <c r="BM94" s="130">
        <v>600</v>
      </c>
      <c r="BN94" s="57" t="s">
        <v>216</v>
      </c>
      <c r="BO94" s="77">
        <f>BM94*VLOOKUP(D94,Factors!A$49:B$54,2,FALSE)</f>
        <v>8171.9999999999991</v>
      </c>
      <c r="BP94" s="57" t="s">
        <v>212</v>
      </c>
      <c r="BQ94" s="57">
        <v>3</v>
      </c>
      <c r="BR94" s="57" t="s">
        <v>215</v>
      </c>
      <c r="BS94" s="54">
        <v>0.5</v>
      </c>
      <c r="BT94" s="57" t="s">
        <v>215</v>
      </c>
      <c r="BU94" s="57" t="s">
        <v>212</v>
      </c>
      <c r="BV94" s="77">
        <v>5918.7099999999991</v>
      </c>
      <c r="BW94" s="77">
        <v>13348.579999999998</v>
      </c>
      <c r="BX94" s="77">
        <v>19267.289999999997</v>
      </c>
      <c r="BY94" s="77">
        <v>50846.25</v>
      </c>
      <c r="BZ94" s="77">
        <f t="shared" si="2"/>
        <v>70113.539999999994</v>
      </c>
      <c r="CA94" s="87">
        <v>0.266625</v>
      </c>
      <c r="CB94" s="87">
        <v>0.766625</v>
      </c>
      <c r="CC94" s="77">
        <f>BM94*VLOOKUP(D94,Factors!A$49:B$54,2,FALSE)</f>
        <v>8171.9999999999991</v>
      </c>
      <c r="CD94" s="60" t="s">
        <v>261</v>
      </c>
      <c r="CE94" s="93" t="s">
        <v>353</v>
      </c>
    </row>
    <row r="95" spans="1:85" ht="45" x14ac:dyDescent="0.25">
      <c r="A95" s="5" t="s">
        <v>84</v>
      </c>
      <c r="B95" s="5" t="s">
        <v>4</v>
      </c>
      <c r="C95" s="1" t="s">
        <v>129</v>
      </c>
      <c r="D95" s="1" t="s">
        <v>138</v>
      </c>
      <c r="E95" s="5"/>
      <c r="F95" s="1" t="s">
        <v>480</v>
      </c>
      <c r="G95" s="52" t="s">
        <v>209</v>
      </c>
      <c r="H95" s="54">
        <v>1795</v>
      </c>
      <c r="I95" s="54">
        <v>29796</v>
      </c>
      <c r="J95" s="55" t="s">
        <v>213</v>
      </c>
      <c r="K95" s="54">
        <v>23780</v>
      </c>
      <c r="L95" s="55" t="s">
        <v>213</v>
      </c>
      <c r="M95" s="54">
        <v>8178</v>
      </c>
      <c r="N95" s="55" t="s">
        <v>213</v>
      </c>
      <c r="O95" s="52" t="s">
        <v>354</v>
      </c>
      <c r="P95" s="55" t="s">
        <v>212</v>
      </c>
      <c r="Q95" s="54" t="s">
        <v>218</v>
      </c>
      <c r="R95" s="55"/>
      <c r="S95" s="55" t="s">
        <v>212</v>
      </c>
      <c r="T95" s="54">
        <v>300</v>
      </c>
      <c r="U95" s="55" t="s">
        <v>210</v>
      </c>
      <c r="V95" s="62">
        <v>0</v>
      </c>
      <c r="W95" s="55" t="s">
        <v>213</v>
      </c>
      <c r="X95" s="54">
        <v>0</v>
      </c>
      <c r="Y95" s="55" t="s">
        <v>213</v>
      </c>
      <c r="Z95" s="53">
        <v>0</v>
      </c>
      <c r="AA95" s="55" t="s">
        <v>213</v>
      </c>
      <c r="AB95" s="54">
        <v>0</v>
      </c>
      <c r="AC95" s="55" t="s">
        <v>213</v>
      </c>
      <c r="AD95" s="53">
        <v>0</v>
      </c>
      <c r="AE95" s="55" t="s">
        <v>213</v>
      </c>
      <c r="AF95" s="53">
        <v>0</v>
      </c>
      <c r="AG95" s="55" t="s">
        <v>213</v>
      </c>
      <c r="AH95" s="54">
        <v>0</v>
      </c>
      <c r="AI95" s="55" t="s">
        <v>213</v>
      </c>
      <c r="AJ95" s="53">
        <v>0</v>
      </c>
      <c r="AK95" s="55" t="s">
        <v>213</v>
      </c>
      <c r="AL95" s="54">
        <v>0</v>
      </c>
      <c r="AM95" s="55" t="s">
        <v>213</v>
      </c>
      <c r="AN95" s="92" t="s">
        <v>214</v>
      </c>
      <c r="AO95" s="58"/>
      <c r="AP95" s="58"/>
      <c r="AQ95" s="57"/>
      <c r="AR95" s="57" t="s">
        <v>214</v>
      </c>
      <c r="AS95" s="57" t="s">
        <v>214</v>
      </c>
      <c r="AT95" s="57" t="s">
        <v>214</v>
      </c>
      <c r="AU95" s="57" t="s">
        <v>212</v>
      </c>
      <c r="AV95" s="57" t="s">
        <v>214</v>
      </c>
      <c r="AW95" s="57" t="s">
        <v>214</v>
      </c>
      <c r="AX95" s="57" t="s">
        <v>214</v>
      </c>
      <c r="AY95" s="57" t="s">
        <v>215</v>
      </c>
      <c r="AZ95" s="92" t="s">
        <v>214</v>
      </c>
      <c r="BA95" s="57" t="s">
        <v>214</v>
      </c>
      <c r="BB95" s="57" t="s">
        <v>214</v>
      </c>
      <c r="BC95" s="57" t="s">
        <v>214</v>
      </c>
      <c r="BD95" s="57" t="s">
        <v>212</v>
      </c>
      <c r="BE95" s="57" t="s">
        <v>214</v>
      </c>
      <c r="BF95" s="57" t="s">
        <v>214</v>
      </c>
      <c r="BG95" s="57" t="s">
        <v>212</v>
      </c>
      <c r="BH95" s="57" t="s">
        <v>214</v>
      </c>
      <c r="BI95" s="92" t="s">
        <v>214</v>
      </c>
      <c r="BJ95" s="57" t="s">
        <v>212</v>
      </c>
      <c r="BK95" s="57">
        <v>20</v>
      </c>
      <c r="BL95" s="57" t="s">
        <v>215</v>
      </c>
      <c r="BM95" s="130">
        <v>6000</v>
      </c>
      <c r="BN95" s="57" t="s">
        <v>216</v>
      </c>
      <c r="BO95" s="77">
        <f>BM95*VLOOKUP(D95,Factors!A$49:B$54,2,FALSE)</f>
        <v>71460</v>
      </c>
      <c r="BP95" s="57" t="s">
        <v>212</v>
      </c>
      <c r="BQ95" s="81">
        <v>1</v>
      </c>
      <c r="BR95" s="57" t="s">
        <v>215</v>
      </c>
      <c r="BS95" s="54">
        <v>0</v>
      </c>
      <c r="BT95" s="57" t="s">
        <v>215</v>
      </c>
      <c r="BU95" s="57" t="s">
        <v>218</v>
      </c>
      <c r="BV95" s="77">
        <v>134556.75200000001</v>
      </c>
      <c r="BW95" s="77">
        <v>342641.26400000002</v>
      </c>
      <c r="BX95" s="77">
        <v>477198.01600000006</v>
      </c>
      <c r="BY95" s="77">
        <v>15152.5375</v>
      </c>
      <c r="BZ95" s="77">
        <f t="shared" si="2"/>
        <v>492350.55350000004</v>
      </c>
      <c r="CA95" s="87">
        <v>0</v>
      </c>
      <c r="CB95" s="87">
        <v>0</v>
      </c>
      <c r="CC95" s="77">
        <f>BM95*VLOOKUP(D95,Factors!A$49:B$54,2,FALSE)</f>
        <v>71460</v>
      </c>
      <c r="CD95" s="60" t="s">
        <v>355</v>
      </c>
      <c r="CE95" s="93"/>
    </row>
    <row r="96" spans="1:85" ht="60" x14ac:dyDescent="0.25">
      <c r="A96" s="5" t="s">
        <v>85</v>
      </c>
      <c r="B96" s="5" t="s">
        <v>4</v>
      </c>
      <c r="C96" s="1" t="s">
        <v>130</v>
      </c>
      <c r="D96" s="1" t="s">
        <v>136</v>
      </c>
      <c r="E96" s="5"/>
      <c r="F96" s="1" t="s">
        <v>482</v>
      </c>
      <c r="G96" s="52" t="s">
        <v>209</v>
      </c>
      <c r="H96" s="54"/>
      <c r="I96" s="54">
        <v>110000</v>
      </c>
      <c r="J96" s="55" t="s">
        <v>210</v>
      </c>
      <c r="K96" s="54">
        <v>80000</v>
      </c>
      <c r="L96" s="55" t="s">
        <v>210</v>
      </c>
      <c r="M96" s="54">
        <v>30000</v>
      </c>
      <c r="N96" s="55" t="s">
        <v>210</v>
      </c>
      <c r="O96" s="52" t="s">
        <v>557</v>
      </c>
      <c r="P96" s="55" t="s">
        <v>212</v>
      </c>
      <c r="Q96" s="54">
        <v>500</v>
      </c>
      <c r="R96" s="55" t="s">
        <v>210</v>
      </c>
      <c r="S96" s="55" t="s">
        <v>212</v>
      </c>
      <c r="T96" s="54">
        <v>5973</v>
      </c>
      <c r="U96" s="55" t="s">
        <v>213</v>
      </c>
      <c r="V96" s="62">
        <v>21</v>
      </c>
      <c r="W96" s="55" t="s">
        <v>210</v>
      </c>
      <c r="X96" s="54">
        <v>1035</v>
      </c>
      <c r="Y96" s="55" t="s">
        <v>213</v>
      </c>
      <c r="Z96" s="53">
        <v>0</v>
      </c>
      <c r="AA96" s="55" t="s">
        <v>213</v>
      </c>
      <c r="AB96" s="54">
        <v>0</v>
      </c>
      <c r="AC96" s="55" t="s">
        <v>213</v>
      </c>
      <c r="AD96" s="53">
        <v>12</v>
      </c>
      <c r="AE96" s="55" t="s">
        <v>210</v>
      </c>
      <c r="AF96" s="53">
        <v>3</v>
      </c>
      <c r="AG96" s="55" t="s">
        <v>213</v>
      </c>
      <c r="AH96" s="54">
        <v>23</v>
      </c>
      <c r="AI96" s="55" t="s">
        <v>213</v>
      </c>
      <c r="AJ96" s="53">
        <v>0</v>
      </c>
      <c r="AK96" s="55" t="s">
        <v>213</v>
      </c>
      <c r="AL96" s="54">
        <v>0</v>
      </c>
      <c r="AM96" s="55" t="s">
        <v>213</v>
      </c>
      <c r="AN96" s="92" t="s">
        <v>212</v>
      </c>
      <c r="AO96" s="58">
        <v>11.6</v>
      </c>
      <c r="AP96" s="58">
        <v>5.8</v>
      </c>
      <c r="AQ96" s="57" t="s">
        <v>215</v>
      </c>
      <c r="AR96" s="57" t="s">
        <v>212</v>
      </c>
      <c r="AS96" s="57" t="s">
        <v>212</v>
      </c>
      <c r="AT96" s="57"/>
      <c r="AU96" s="57" t="s">
        <v>212</v>
      </c>
      <c r="AV96" s="57" t="s">
        <v>214</v>
      </c>
      <c r="AW96" s="57" t="s">
        <v>218</v>
      </c>
      <c r="AX96" s="57" t="s">
        <v>218</v>
      </c>
      <c r="AY96" s="57" t="s">
        <v>215</v>
      </c>
      <c r="AZ96" s="92" t="s">
        <v>356</v>
      </c>
      <c r="BA96" s="57" t="s">
        <v>214</v>
      </c>
      <c r="BB96" s="57" t="s">
        <v>214</v>
      </c>
      <c r="BC96" s="57" t="s">
        <v>214</v>
      </c>
      <c r="BD96" s="57" t="s">
        <v>212</v>
      </c>
      <c r="BE96" s="57" t="s">
        <v>214</v>
      </c>
      <c r="BF96" s="57" t="s">
        <v>214</v>
      </c>
      <c r="BG96" s="57" t="s">
        <v>212</v>
      </c>
      <c r="BH96" s="57" t="s">
        <v>214</v>
      </c>
      <c r="BI96" s="92" t="s">
        <v>214</v>
      </c>
      <c r="BJ96" s="57" t="s">
        <v>212</v>
      </c>
      <c r="BK96" s="57">
        <v>370</v>
      </c>
      <c r="BL96" s="57" t="s">
        <v>216</v>
      </c>
      <c r="BM96" s="130">
        <v>35425</v>
      </c>
      <c r="BN96" s="57" t="s">
        <v>215</v>
      </c>
      <c r="BO96" s="77">
        <f>BM96*VLOOKUP(D96,Factors!A$49:B$54,2,FALSE)</f>
        <v>398531.25</v>
      </c>
      <c r="BP96" s="57" t="s">
        <v>212</v>
      </c>
      <c r="BQ96" s="57">
        <v>39</v>
      </c>
      <c r="BR96" s="57" t="s">
        <v>215</v>
      </c>
      <c r="BS96" s="54">
        <v>8</v>
      </c>
      <c r="BT96" s="57" t="s">
        <v>210</v>
      </c>
      <c r="BU96" s="57" t="s">
        <v>212</v>
      </c>
      <c r="BV96" s="77">
        <v>349184</v>
      </c>
      <c r="BW96" s="77">
        <v>1554431.9999999998</v>
      </c>
      <c r="BX96" s="77">
        <v>1903615.9999999998</v>
      </c>
      <c r="BY96" s="77">
        <v>661057.32999999996</v>
      </c>
      <c r="BZ96" s="77">
        <f t="shared" si="2"/>
        <v>2564673.3299999996</v>
      </c>
      <c r="CA96" s="87">
        <v>3.375</v>
      </c>
      <c r="CB96" s="87">
        <v>11.375</v>
      </c>
      <c r="CC96" s="77">
        <f>BM96*VLOOKUP(D96,Factors!A$49:B$54,2,FALSE)</f>
        <v>398531.25</v>
      </c>
      <c r="CD96" s="60"/>
      <c r="CE96" s="93"/>
    </row>
    <row r="97" spans="1:83" ht="30" x14ac:dyDescent="0.25">
      <c r="A97" s="5" t="s">
        <v>570</v>
      </c>
      <c r="B97" s="5" t="s">
        <v>4</v>
      </c>
      <c r="C97" s="1" t="s">
        <v>129</v>
      </c>
      <c r="D97" s="1" t="s">
        <v>141</v>
      </c>
      <c r="E97" s="5"/>
      <c r="F97" s="1" t="s">
        <v>479</v>
      </c>
      <c r="G97" s="52" t="s">
        <v>217</v>
      </c>
      <c r="H97" s="54">
        <v>1048</v>
      </c>
      <c r="I97" s="54">
        <v>6347</v>
      </c>
      <c r="J97" s="55" t="s">
        <v>213</v>
      </c>
      <c r="K97" s="54">
        <v>5875</v>
      </c>
      <c r="L97" s="55" t="s">
        <v>213</v>
      </c>
      <c r="M97" s="66">
        <v>562</v>
      </c>
      <c r="N97" s="55" t="s">
        <v>213</v>
      </c>
      <c r="O97" s="52" t="s">
        <v>219</v>
      </c>
      <c r="P97" s="55" t="s">
        <v>212</v>
      </c>
      <c r="Q97" s="54">
        <v>7755</v>
      </c>
      <c r="R97" s="55" t="s">
        <v>213</v>
      </c>
      <c r="S97" s="55" t="s">
        <v>212</v>
      </c>
      <c r="T97" s="54">
        <v>2143</v>
      </c>
      <c r="U97" s="55" t="s">
        <v>213</v>
      </c>
      <c r="V97" s="62">
        <v>5</v>
      </c>
      <c r="W97" s="55" t="s">
        <v>213</v>
      </c>
      <c r="X97" s="54">
        <v>141</v>
      </c>
      <c r="Y97" s="55" t="s">
        <v>213</v>
      </c>
      <c r="Z97" s="53">
        <v>0</v>
      </c>
      <c r="AA97" s="55" t="s">
        <v>213</v>
      </c>
      <c r="AB97" s="54">
        <v>0</v>
      </c>
      <c r="AC97" s="55" t="s">
        <v>213</v>
      </c>
      <c r="AD97" s="53">
        <v>5</v>
      </c>
      <c r="AE97" s="55" t="s">
        <v>213</v>
      </c>
      <c r="AF97" s="53">
        <v>20</v>
      </c>
      <c r="AG97" s="55" t="s">
        <v>210</v>
      </c>
      <c r="AH97" s="54">
        <v>300</v>
      </c>
      <c r="AI97" s="55" t="s">
        <v>210</v>
      </c>
      <c r="AJ97" s="53">
        <v>10</v>
      </c>
      <c r="AK97" s="55" t="s">
        <v>210</v>
      </c>
      <c r="AL97" s="54">
        <v>300</v>
      </c>
      <c r="AM97" s="55" t="s">
        <v>210</v>
      </c>
      <c r="AN97" s="92" t="s">
        <v>214</v>
      </c>
      <c r="AO97" s="58"/>
      <c r="AP97" s="58"/>
      <c r="AQ97" s="57"/>
      <c r="AR97" s="57" t="s">
        <v>212</v>
      </c>
      <c r="AS97" s="57" t="s">
        <v>212</v>
      </c>
      <c r="AT97" s="57"/>
      <c r="AU97" s="57" t="s">
        <v>214</v>
      </c>
      <c r="AV97" s="57" t="s">
        <v>214</v>
      </c>
      <c r="AW97" s="57" t="s">
        <v>214</v>
      </c>
      <c r="AX97" s="57" t="s">
        <v>214</v>
      </c>
      <c r="AY97" s="57" t="s">
        <v>215</v>
      </c>
      <c r="AZ97" s="92" t="s">
        <v>219</v>
      </c>
      <c r="BA97" s="57" t="s">
        <v>214</v>
      </c>
      <c r="BB97" s="57" t="s">
        <v>214</v>
      </c>
      <c r="BC97" s="57" t="s">
        <v>214</v>
      </c>
      <c r="BD97" s="57" t="s">
        <v>214</v>
      </c>
      <c r="BE97" s="57" t="s">
        <v>214</v>
      </c>
      <c r="BF97" s="57" t="s">
        <v>214</v>
      </c>
      <c r="BG97" s="57" t="s">
        <v>214</v>
      </c>
      <c r="BH97" s="57" t="s">
        <v>214</v>
      </c>
      <c r="BI97" s="92" t="s">
        <v>214</v>
      </c>
      <c r="BJ97" s="57" t="s">
        <v>212</v>
      </c>
      <c r="BK97" s="57">
        <v>25</v>
      </c>
      <c r="BL97" s="57" t="s">
        <v>215</v>
      </c>
      <c r="BM97" s="130">
        <v>1328</v>
      </c>
      <c r="BN97" s="57" t="s">
        <v>215</v>
      </c>
      <c r="BO97" s="77">
        <f>BM97*VLOOKUP(D97,Factors!A$49:B$54,2,FALSE)</f>
        <v>17489.759999999998</v>
      </c>
      <c r="BP97" s="57" t="s">
        <v>212</v>
      </c>
      <c r="BQ97" s="57">
        <v>5</v>
      </c>
      <c r="BR97" s="57" t="s">
        <v>215</v>
      </c>
      <c r="BS97" s="59">
        <v>2.75</v>
      </c>
      <c r="BT97" s="57" t="s">
        <v>215</v>
      </c>
      <c r="BU97" s="57" t="s">
        <v>212</v>
      </c>
      <c r="BV97" s="77">
        <v>24575.125</v>
      </c>
      <c r="BW97" s="77">
        <v>55393.612499999996</v>
      </c>
      <c r="BX97" s="77">
        <v>79968.737499999988</v>
      </c>
      <c r="BY97" s="77">
        <v>104193.0925</v>
      </c>
      <c r="BZ97" s="77">
        <f t="shared" si="2"/>
        <v>184161.83</v>
      </c>
      <c r="CA97" s="87">
        <v>1.4664375000000001</v>
      </c>
      <c r="CB97" s="87">
        <v>4.2164374999999996</v>
      </c>
      <c r="CC97" s="77">
        <f>BM97*VLOOKUP(D97,Factors!A$49:B$54,2,FALSE)</f>
        <v>17489.759999999998</v>
      </c>
      <c r="CD97" s="60" t="s">
        <v>220</v>
      </c>
      <c r="CE97" s="93" t="s">
        <v>220</v>
      </c>
    </row>
    <row r="98" spans="1:83" ht="75" x14ac:dyDescent="0.25">
      <c r="A98" s="5" t="s">
        <v>86</v>
      </c>
      <c r="B98" s="5" t="s">
        <v>4</v>
      </c>
      <c r="C98" s="1" t="s">
        <v>130</v>
      </c>
      <c r="D98" s="1" t="s">
        <v>140</v>
      </c>
      <c r="E98" s="5"/>
      <c r="F98" s="1" t="s">
        <v>480</v>
      </c>
      <c r="G98" s="52" t="s">
        <v>209</v>
      </c>
      <c r="H98" s="54">
        <v>1699</v>
      </c>
      <c r="I98" s="54">
        <v>20954</v>
      </c>
      <c r="J98" s="55" t="s">
        <v>213</v>
      </c>
      <c r="K98" s="61">
        <f>I98*VLOOKUP($F98,Factors!$B$19:$C$22,2,FALSE)</f>
        <v>15086.88</v>
      </c>
      <c r="L98" s="188" t="s">
        <v>564</v>
      </c>
      <c r="M98" s="61">
        <f>I98-K98</f>
        <v>5867.1200000000008</v>
      </c>
      <c r="N98" s="219" t="s">
        <v>564</v>
      </c>
      <c r="O98" s="52" t="s">
        <v>214</v>
      </c>
      <c r="P98" s="55" t="s">
        <v>212</v>
      </c>
      <c r="Q98" s="54"/>
      <c r="R98" s="55"/>
      <c r="S98" s="55" t="s">
        <v>212</v>
      </c>
      <c r="T98" s="54">
        <v>2149</v>
      </c>
      <c r="U98" s="55" t="s">
        <v>213</v>
      </c>
      <c r="V98" s="62">
        <v>0</v>
      </c>
      <c r="W98" s="55" t="s">
        <v>213</v>
      </c>
      <c r="X98" s="54"/>
      <c r="Y98" s="55"/>
      <c r="Z98" s="53">
        <v>0</v>
      </c>
      <c r="AA98" s="55"/>
      <c r="AB98" s="54"/>
      <c r="AC98" s="55"/>
      <c r="AD98" s="53"/>
      <c r="AE98" s="55"/>
      <c r="AF98" s="53"/>
      <c r="AG98" s="55"/>
      <c r="AH98" s="54"/>
      <c r="AI98" s="55"/>
      <c r="AJ98" s="53">
        <v>3</v>
      </c>
      <c r="AK98" s="55"/>
      <c r="AL98" s="54"/>
      <c r="AM98" s="55"/>
      <c r="AN98" s="92" t="s">
        <v>212</v>
      </c>
      <c r="AO98" s="58">
        <v>7.5</v>
      </c>
      <c r="AP98" s="58">
        <v>3.75</v>
      </c>
      <c r="AQ98" s="57" t="s">
        <v>215</v>
      </c>
      <c r="AR98" s="57" t="s">
        <v>212</v>
      </c>
      <c r="AS98" s="57" t="s">
        <v>212</v>
      </c>
      <c r="AT98" s="57"/>
      <c r="AU98" s="57" t="s">
        <v>212</v>
      </c>
      <c r="AV98" s="57" t="s">
        <v>214</v>
      </c>
      <c r="AW98" s="57" t="s">
        <v>214</v>
      </c>
      <c r="AX98" s="57" t="s">
        <v>214</v>
      </c>
      <c r="AY98" s="57" t="s">
        <v>215</v>
      </c>
      <c r="AZ98" s="92" t="s">
        <v>359</v>
      </c>
      <c r="BA98" s="57" t="s">
        <v>214</v>
      </c>
      <c r="BB98" s="57" t="s">
        <v>214</v>
      </c>
      <c r="BC98" s="57" t="s">
        <v>214</v>
      </c>
      <c r="BD98" s="57" t="s">
        <v>212</v>
      </c>
      <c r="BE98" s="57" t="s">
        <v>214</v>
      </c>
      <c r="BF98" s="57" t="s">
        <v>214</v>
      </c>
      <c r="BG98" s="57" t="s">
        <v>214</v>
      </c>
      <c r="BH98" s="92" t="s">
        <v>214</v>
      </c>
      <c r="BI98" s="92" t="s">
        <v>214</v>
      </c>
      <c r="BJ98" s="57" t="s">
        <v>212</v>
      </c>
      <c r="BK98" s="57">
        <v>60</v>
      </c>
      <c r="BL98" s="57" t="s">
        <v>216</v>
      </c>
      <c r="BM98" s="130">
        <v>12652</v>
      </c>
      <c r="BN98" s="57" t="s">
        <v>216</v>
      </c>
      <c r="BO98" s="77">
        <f>BM98*VLOOKUP(D98,Factors!A$49:B$54,2,FALSE)</f>
        <v>174471.08</v>
      </c>
      <c r="BP98" s="57" t="s">
        <v>212</v>
      </c>
      <c r="BQ98" s="57">
        <v>9</v>
      </c>
      <c r="BR98" s="57" t="s">
        <v>215</v>
      </c>
      <c r="BS98" s="54">
        <v>3.4</v>
      </c>
      <c r="BT98" s="57" t="s">
        <v>210</v>
      </c>
      <c r="BU98" s="57" t="s">
        <v>212</v>
      </c>
      <c r="BV98" s="77">
        <v>85699.513152</v>
      </c>
      <c r="BW98" s="77">
        <v>218144.21529600001</v>
      </c>
      <c r="BX98" s="77">
        <v>303843.72844800004</v>
      </c>
      <c r="BY98" s="77">
        <v>35148.162499999999</v>
      </c>
      <c r="BZ98" s="77">
        <f t="shared" si="2"/>
        <v>338991.89094800001</v>
      </c>
      <c r="CA98" s="87">
        <v>1.6982999999999999</v>
      </c>
      <c r="CB98" s="87">
        <v>5.0983000000000001</v>
      </c>
      <c r="CC98" s="77">
        <f>BM98*VLOOKUP(D98,Factors!A$49:B$54,2,FALSE)</f>
        <v>174471.08</v>
      </c>
      <c r="CD98" s="60"/>
      <c r="CE98" s="93"/>
    </row>
    <row r="99" spans="1:83" ht="30" x14ac:dyDescent="0.25">
      <c r="A99" s="5" t="s">
        <v>87</v>
      </c>
      <c r="B99" s="5" t="s">
        <v>4</v>
      </c>
      <c r="C99" s="1" t="s">
        <v>129</v>
      </c>
      <c r="D99" s="1" t="s">
        <v>137</v>
      </c>
      <c r="E99" s="5" t="s">
        <v>156</v>
      </c>
      <c r="F99" s="1" t="s">
        <v>481</v>
      </c>
      <c r="G99" s="1" t="s">
        <v>217</v>
      </c>
      <c r="H99" s="66">
        <v>2275</v>
      </c>
      <c r="I99" s="66">
        <v>69285</v>
      </c>
      <c r="J99" s="1"/>
      <c r="K99" s="66">
        <v>41571</v>
      </c>
      <c r="L99" s="1" t="s">
        <v>210</v>
      </c>
      <c r="M99" s="54">
        <v>27714</v>
      </c>
      <c r="N99" s="1" t="s">
        <v>210</v>
      </c>
      <c r="O99" s="5"/>
      <c r="P99" s="1" t="s">
        <v>212</v>
      </c>
      <c r="Q99" s="66">
        <v>38338</v>
      </c>
      <c r="R99" s="1"/>
      <c r="S99" s="1" t="s">
        <v>212</v>
      </c>
      <c r="T99" s="66">
        <v>9441</v>
      </c>
      <c r="U99" s="1"/>
      <c r="V99" s="62">
        <v>845</v>
      </c>
      <c r="W99" s="1"/>
      <c r="X99" s="66">
        <v>7337</v>
      </c>
      <c r="Y99" s="1"/>
      <c r="Z99" s="74">
        <v>0</v>
      </c>
      <c r="AA99" s="1"/>
      <c r="AB99" s="66">
        <v>0</v>
      </c>
      <c r="AC99" s="1"/>
      <c r="AD99" s="74">
        <v>141</v>
      </c>
      <c r="AE99" s="1"/>
      <c r="AF99" s="74">
        <v>90</v>
      </c>
      <c r="AG99" s="1"/>
      <c r="AH99" s="66">
        <v>6969</v>
      </c>
      <c r="AI99" s="1"/>
      <c r="AJ99" s="74">
        <v>48</v>
      </c>
      <c r="AK99" s="1"/>
      <c r="AL99" s="66">
        <v>721</v>
      </c>
      <c r="AM99" s="1"/>
      <c r="AN99" s="91" t="s">
        <v>214</v>
      </c>
      <c r="AO99" s="76"/>
      <c r="AP99" s="76"/>
      <c r="AQ99" s="75"/>
      <c r="AR99" s="75" t="s">
        <v>212</v>
      </c>
      <c r="AS99" s="75" t="s">
        <v>212</v>
      </c>
      <c r="AT99" s="75" t="s">
        <v>214</v>
      </c>
      <c r="AU99" s="75" t="s">
        <v>212</v>
      </c>
      <c r="AV99" s="75" t="s">
        <v>212</v>
      </c>
      <c r="AW99" s="75" t="s">
        <v>214</v>
      </c>
      <c r="AX99" s="75" t="s">
        <v>212</v>
      </c>
      <c r="AY99" s="75" t="s">
        <v>216</v>
      </c>
      <c r="AZ99" s="91"/>
      <c r="BA99" s="75" t="s">
        <v>212</v>
      </c>
      <c r="BB99" s="75"/>
      <c r="BC99" s="75"/>
      <c r="BD99" s="75"/>
      <c r="BE99" s="75"/>
      <c r="BF99" s="75"/>
      <c r="BG99" s="75"/>
      <c r="BH99" s="75" t="s">
        <v>247</v>
      </c>
      <c r="BI99" s="91" t="s">
        <v>214</v>
      </c>
      <c r="BJ99" s="75" t="s">
        <v>212</v>
      </c>
      <c r="BK99" s="75">
        <v>167</v>
      </c>
      <c r="BL99" s="75"/>
      <c r="BM99" s="132">
        <v>6616.5</v>
      </c>
      <c r="BN99" s="75"/>
      <c r="BO99" s="77">
        <f>BM99*VLOOKUP(D99,Factors!A$49:B$54,2,FALSE)</f>
        <v>90116.73</v>
      </c>
      <c r="BP99" s="75" t="s">
        <v>212</v>
      </c>
      <c r="BQ99" s="75">
        <v>17</v>
      </c>
      <c r="BR99" s="75"/>
      <c r="BS99" s="54">
        <v>10</v>
      </c>
      <c r="BT99" s="75"/>
      <c r="BU99" s="75" t="s">
        <v>214</v>
      </c>
      <c r="BV99" s="77">
        <v>231837.30989999999</v>
      </c>
      <c r="BW99" s="77">
        <v>1032049.9601999999</v>
      </c>
      <c r="BX99" s="77">
        <v>1263887.2700999998</v>
      </c>
      <c r="BY99" s="77">
        <v>198183.799375</v>
      </c>
      <c r="BZ99" s="77">
        <f t="shared" ref="BZ99:BZ130" si="3">SUM(BX99:BY99)</f>
        <v>1462071.0694749998</v>
      </c>
      <c r="CA99" s="87">
        <v>4.21875</v>
      </c>
      <c r="CB99" s="87">
        <v>14.21875</v>
      </c>
      <c r="CC99" s="77">
        <f>BM99*VLOOKUP(D99,Factors!A$49:B$54,2,FALSE)</f>
        <v>90116.73</v>
      </c>
      <c r="CD99" s="91"/>
      <c r="CE99" s="93"/>
    </row>
    <row r="100" spans="1:83" ht="90" x14ac:dyDescent="0.25">
      <c r="A100" s="5" t="s">
        <v>571</v>
      </c>
      <c r="B100" s="5" t="s">
        <v>4</v>
      </c>
      <c r="C100" s="1" t="s">
        <v>133</v>
      </c>
      <c r="D100" s="1" t="s">
        <v>137</v>
      </c>
      <c r="E100" s="5" t="s">
        <v>574</v>
      </c>
      <c r="F100" s="1" t="s">
        <v>481</v>
      </c>
      <c r="G100" s="55" t="s">
        <v>217</v>
      </c>
      <c r="H100" s="54">
        <v>1524</v>
      </c>
      <c r="I100" s="54">
        <v>50796</v>
      </c>
      <c r="J100" s="55" t="s">
        <v>210</v>
      </c>
      <c r="K100" s="54">
        <v>33121</v>
      </c>
      <c r="L100" s="55" t="s">
        <v>210</v>
      </c>
      <c r="M100" s="66">
        <v>13739</v>
      </c>
      <c r="N100" s="55" t="s">
        <v>210</v>
      </c>
      <c r="O100" s="52" t="s">
        <v>220</v>
      </c>
      <c r="P100" s="55" t="s">
        <v>212</v>
      </c>
      <c r="Q100" s="54">
        <v>20496</v>
      </c>
      <c r="R100" s="55" t="s">
        <v>213</v>
      </c>
      <c r="S100" s="55" t="s">
        <v>212</v>
      </c>
      <c r="T100" s="54">
        <v>14184</v>
      </c>
      <c r="U100" s="55" t="s">
        <v>213</v>
      </c>
      <c r="V100" s="62">
        <v>221</v>
      </c>
      <c r="W100" s="55" t="s">
        <v>213</v>
      </c>
      <c r="X100" s="54">
        <v>5550</v>
      </c>
      <c r="Y100" s="55" t="s">
        <v>213</v>
      </c>
      <c r="Z100" s="53">
        <v>116</v>
      </c>
      <c r="AA100" s="55" t="s">
        <v>210</v>
      </c>
      <c r="AB100" s="70">
        <v>5562</v>
      </c>
      <c r="AC100" s="55" t="s">
        <v>210</v>
      </c>
      <c r="AD100" s="53">
        <v>326</v>
      </c>
      <c r="AE100" s="55" t="s">
        <v>210</v>
      </c>
      <c r="AF100" s="53">
        <v>70</v>
      </c>
      <c r="AG100" s="55" t="s">
        <v>213</v>
      </c>
      <c r="AH100" s="54">
        <v>5523</v>
      </c>
      <c r="AI100" s="55" t="s">
        <v>213</v>
      </c>
      <c r="AJ100" s="53">
        <v>16</v>
      </c>
      <c r="AK100" s="55" t="s">
        <v>210</v>
      </c>
      <c r="AL100" s="54">
        <v>12638</v>
      </c>
      <c r="AM100" s="55" t="s">
        <v>210</v>
      </c>
      <c r="AN100" s="92" t="s">
        <v>214</v>
      </c>
      <c r="AO100" s="58"/>
      <c r="AP100" s="58"/>
      <c r="AQ100" s="57"/>
      <c r="AR100" s="57" t="s">
        <v>212</v>
      </c>
      <c r="AS100" s="57" t="s">
        <v>214</v>
      </c>
      <c r="AT100" s="57" t="s">
        <v>214</v>
      </c>
      <c r="AU100" s="57" t="s">
        <v>212</v>
      </c>
      <c r="AV100" s="57" t="s">
        <v>212</v>
      </c>
      <c r="AW100" s="57" t="s">
        <v>214</v>
      </c>
      <c r="AX100" s="57" t="s">
        <v>212</v>
      </c>
      <c r="AY100" s="57" t="s">
        <v>216</v>
      </c>
      <c r="AZ100" s="92" t="s">
        <v>232</v>
      </c>
      <c r="BA100" s="57" t="s">
        <v>212</v>
      </c>
      <c r="BB100" s="57" t="s">
        <v>212</v>
      </c>
      <c r="BC100" s="57" t="s">
        <v>212</v>
      </c>
      <c r="BD100" s="57" t="s">
        <v>212</v>
      </c>
      <c r="BE100" s="57" t="s">
        <v>214</v>
      </c>
      <c r="BF100" s="57" t="s">
        <v>214</v>
      </c>
      <c r="BG100" s="57" t="s">
        <v>212</v>
      </c>
      <c r="BH100" s="57" t="s">
        <v>214</v>
      </c>
      <c r="BI100" s="92" t="s">
        <v>214</v>
      </c>
      <c r="BJ100" s="57" t="s">
        <v>212</v>
      </c>
      <c r="BK100" s="57">
        <v>70</v>
      </c>
      <c r="BL100" s="57" t="s">
        <v>216</v>
      </c>
      <c r="BM100" s="130">
        <v>3000</v>
      </c>
      <c r="BN100" s="57" t="s">
        <v>216</v>
      </c>
      <c r="BO100" s="77">
        <f>BM100*VLOOKUP(D100,Factors!A$49:B$54,2,FALSE)</f>
        <v>40860</v>
      </c>
      <c r="BP100" s="57" t="s">
        <v>212</v>
      </c>
      <c r="BQ100" s="57">
        <v>11</v>
      </c>
      <c r="BR100" s="57" t="s">
        <v>215</v>
      </c>
      <c r="BS100" s="59">
        <v>8.8000000000000007</v>
      </c>
      <c r="BT100" s="57" t="s">
        <v>215</v>
      </c>
      <c r="BU100" s="57" t="s">
        <v>212</v>
      </c>
      <c r="BV100" s="77">
        <v>184712.5049</v>
      </c>
      <c r="BW100" s="77">
        <v>822268.57019999984</v>
      </c>
      <c r="BX100" s="77">
        <v>1006981.0750999998</v>
      </c>
      <c r="BY100" s="77">
        <v>70234.780624999999</v>
      </c>
      <c r="BZ100" s="77">
        <f t="shared" si="3"/>
        <v>1077215.8557249997</v>
      </c>
      <c r="CA100" s="87">
        <v>3.7124999999999999</v>
      </c>
      <c r="CB100" s="87">
        <v>12.512500000000001</v>
      </c>
      <c r="CC100" s="77">
        <f>BM100*VLOOKUP(D100,Factors!A$49:B$54,2,FALSE)</f>
        <v>40860</v>
      </c>
      <c r="CD100" s="92"/>
      <c r="CE100" s="93"/>
    </row>
    <row r="101" spans="1:83" ht="30" x14ac:dyDescent="0.25">
      <c r="A101" s="5" t="s">
        <v>88</v>
      </c>
      <c r="B101" s="5" t="s">
        <v>4</v>
      </c>
      <c r="C101" s="1" t="s">
        <v>129</v>
      </c>
      <c r="D101" s="1" t="s">
        <v>139</v>
      </c>
      <c r="E101" s="5"/>
      <c r="F101" s="1" t="s">
        <v>479</v>
      </c>
      <c r="G101" s="52" t="s">
        <v>217</v>
      </c>
      <c r="H101" s="54">
        <v>312</v>
      </c>
      <c r="I101" s="54">
        <v>1000</v>
      </c>
      <c r="J101" s="55" t="s">
        <v>213</v>
      </c>
      <c r="K101" s="54">
        <v>947</v>
      </c>
      <c r="L101" s="55" t="s">
        <v>213</v>
      </c>
      <c r="M101" s="54">
        <v>53</v>
      </c>
      <c r="N101" s="55" t="s">
        <v>213</v>
      </c>
      <c r="O101" s="52" t="s">
        <v>211</v>
      </c>
      <c r="P101" s="55" t="s">
        <v>214</v>
      </c>
      <c r="Q101" s="54"/>
      <c r="R101" s="55"/>
      <c r="S101" s="55" t="s">
        <v>212</v>
      </c>
      <c r="T101" s="54">
        <v>275</v>
      </c>
      <c r="U101" s="55" t="s">
        <v>213</v>
      </c>
      <c r="V101" s="62">
        <v>2</v>
      </c>
      <c r="W101" s="55" t="s">
        <v>213</v>
      </c>
      <c r="X101" s="54">
        <v>38</v>
      </c>
      <c r="Y101" s="55" t="s">
        <v>213</v>
      </c>
      <c r="Z101" s="53">
        <v>2</v>
      </c>
      <c r="AA101" s="55" t="s">
        <v>213</v>
      </c>
      <c r="AB101" s="54">
        <v>0</v>
      </c>
      <c r="AC101" s="55"/>
      <c r="AD101" s="53"/>
      <c r="AE101" s="55"/>
      <c r="AF101" s="53">
        <v>4</v>
      </c>
      <c r="AG101" s="55" t="s">
        <v>213</v>
      </c>
      <c r="AH101" s="54">
        <v>53</v>
      </c>
      <c r="AI101" s="55" t="s">
        <v>213</v>
      </c>
      <c r="AJ101" s="53">
        <v>5</v>
      </c>
      <c r="AK101" s="55" t="s">
        <v>213</v>
      </c>
      <c r="AL101" s="54">
        <v>89</v>
      </c>
      <c r="AM101" s="55" t="s">
        <v>213</v>
      </c>
      <c r="AN101" s="92" t="s">
        <v>214</v>
      </c>
      <c r="AO101" s="58"/>
      <c r="AP101" s="58"/>
      <c r="AQ101" s="57"/>
      <c r="AR101" s="57" t="s">
        <v>214</v>
      </c>
      <c r="AS101" s="57" t="s">
        <v>214</v>
      </c>
      <c r="AT101" s="57" t="s">
        <v>214</v>
      </c>
      <c r="AU101" s="57" t="s">
        <v>214</v>
      </c>
      <c r="AV101" s="57" t="s">
        <v>212</v>
      </c>
      <c r="AW101" s="57" t="s">
        <v>212</v>
      </c>
      <c r="AX101" s="57" t="s">
        <v>214</v>
      </c>
      <c r="AY101" s="57" t="s">
        <v>216</v>
      </c>
      <c r="AZ101" s="92" t="s">
        <v>211</v>
      </c>
      <c r="BA101" s="57" t="s">
        <v>214</v>
      </c>
      <c r="BB101" s="57" t="s">
        <v>214</v>
      </c>
      <c r="BC101" s="57" t="s">
        <v>214</v>
      </c>
      <c r="BD101" s="57" t="s">
        <v>214</v>
      </c>
      <c r="BE101" s="57" t="s">
        <v>212</v>
      </c>
      <c r="BF101" s="57" t="s">
        <v>214</v>
      </c>
      <c r="BG101" s="57" t="s">
        <v>214</v>
      </c>
      <c r="BH101" s="57" t="s">
        <v>214</v>
      </c>
      <c r="BI101" s="92"/>
      <c r="BJ101" s="57" t="s">
        <v>212</v>
      </c>
      <c r="BK101" s="57">
        <v>30</v>
      </c>
      <c r="BL101" s="57" t="s">
        <v>215</v>
      </c>
      <c r="BM101" s="130">
        <v>624</v>
      </c>
      <c r="BN101" s="57" t="s">
        <v>215</v>
      </c>
      <c r="BO101" s="77">
        <f>BM101*VLOOKUP(D101,Factors!A$49:B$54,2,FALSE)</f>
        <v>9622.08</v>
      </c>
      <c r="BP101" s="57" t="s">
        <v>214</v>
      </c>
      <c r="BQ101" s="57"/>
      <c r="BR101" s="57"/>
      <c r="BS101" s="54"/>
      <c r="BT101" s="57"/>
      <c r="BU101" s="57" t="s">
        <v>214</v>
      </c>
      <c r="BV101" s="77">
        <v>5025.0660999999991</v>
      </c>
      <c r="BW101" s="77">
        <v>11338.1469</v>
      </c>
      <c r="BX101" s="77">
        <v>16363.213</v>
      </c>
      <c r="BY101" s="77">
        <v>162.96875</v>
      </c>
      <c r="BZ101" s="77">
        <f t="shared" si="3"/>
        <v>16526.18175</v>
      </c>
      <c r="CA101" s="87">
        <v>0</v>
      </c>
      <c r="CB101" s="87">
        <v>0</v>
      </c>
      <c r="CC101" s="77">
        <f>BM101*VLOOKUP(D101,Factors!A$49:B$54,2,FALSE)</f>
        <v>9622.08</v>
      </c>
      <c r="CD101" s="60"/>
      <c r="CE101" s="93"/>
    </row>
    <row r="102" spans="1:83" ht="60" x14ac:dyDescent="0.25">
      <c r="A102" s="5" t="s">
        <v>89</v>
      </c>
      <c r="B102" s="5" t="s">
        <v>4</v>
      </c>
      <c r="C102" s="1" t="s">
        <v>129</v>
      </c>
      <c r="D102" s="1" t="s">
        <v>137</v>
      </c>
      <c r="E102" s="5"/>
      <c r="F102" s="1" t="s">
        <v>479</v>
      </c>
      <c r="G102" s="52" t="s">
        <v>209</v>
      </c>
      <c r="H102" s="54">
        <v>761</v>
      </c>
      <c r="I102" s="54">
        <v>4320</v>
      </c>
      <c r="J102" s="55" t="s">
        <v>210</v>
      </c>
      <c r="K102" s="54">
        <v>3546</v>
      </c>
      <c r="L102" s="55" t="s">
        <v>210</v>
      </c>
      <c r="M102" s="54">
        <v>774</v>
      </c>
      <c r="N102" s="55" t="s">
        <v>210</v>
      </c>
      <c r="O102" s="52" t="s">
        <v>214</v>
      </c>
      <c r="P102" s="55" t="s">
        <v>214</v>
      </c>
      <c r="Q102" s="54"/>
      <c r="R102" s="55"/>
      <c r="S102" s="55" t="s">
        <v>212</v>
      </c>
      <c r="T102" s="54">
        <v>1000</v>
      </c>
      <c r="U102" s="55" t="s">
        <v>210</v>
      </c>
      <c r="V102" s="62">
        <v>12</v>
      </c>
      <c r="W102" s="55" t="s">
        <v>213</v>
      </c>
      <c r="X102" s="54">
        <v>346</v>
      </c>
      <c r="Y102" s="55" t="s">
        <v>210</v>
      </c>
      <c r="Z102" s="53">
        <v>0</v>
      </c>
      <c r="AA102" s="55" t="s">
        <v>213</v>
      </c>
      <c r="AB102" s="70">
        <v>0</v>
      </c>
      <c r="AC102" s="55" t="s">
        <v>213</v>
      </c>
      <c r="AD102" s="53">
        <v>8</v>
      </c>
      <c r="AE102" s="55" t="s">
        <v>213</v>
      </c>
      <c r="AF102" s="53">
        <v>16</v>
      </c>
      <c r="AG102" s="55" t="s">
        <v>210</v>
      </c>
      <c r="AH102" s="54">
        <v>400</v>
      </c>
      <c r="AI102" s="55" t="s">
        <v>210</v>
      </c>
      <c r="AJ102" s="53">
        <v>0</v>
      </c>
      <c r="AK102" s="55" t="s">
        <v>213</v>
      </c>
      <c r="AL102" s="54">
        <v>0</v>
      </c>
      <c r="AM102" s="55" t="s">
        <v>213</v>
      </c>
      <c r="AN102" s="92" t="s">
        <v>212</v>
      </c>
      <c r="AO102" s="58">
        <v>3</v>
      </c>
      <c r="AP102" s="58">
        <v>1</v>
      </c>
      <c r="AQ102" s="57" t="s">
        <v>215</v>
      </c>
      <c r="AR102" s="57" t="s">
        <v>212</v>
      </c>
      <c r="AS102" s="57" t="s">
        <v>212</v>
      </c>
      <c r="AT102" s="57"/>
      <c r="AU102" s="57" t="s">
        <v>212</v>
      </c>
      <c r="AV102" s="57" t="s">
        <v>214</v>
      </c>
      <c r="AW102" s="57" t="s">
        <v>214</v>
      </c>
      <c r="AX102" s="57" t="s">
        <v>214</v>
      </c>
      <c r="AY102" s="57" t="s">
        <v>215</v>
      </c>
      <c r="AZ102" s="92" t="s">
        <v>214</v>
      </c>
      <c r="BA102" s="57" t="s">
        <v>214</v>
      </c>
      <c r="BB102" s="57" t="s">
        <v>214</v>
      </c>
      <c r="BC102" s="57" t="s">
        <v>214</v>
      </c>
      <c r="BD102" s="57" t="s">
        <v>212</v>
      </c>
      <c r="BE102" s="57" t="s">
        <v>214</v>
      </c>
      <c r="BF102" s="57" t="s">
        <v>214</v>
      </c>
      <c r="BG102" s="57" t="s">
        <v>212</v>
      </c>
      <c r="BH102" s="57" t="s">
        <v>360</v>
      </c>
      <c r="BI102" s="92" t="s">
        <v>214</v>
      </c>
      <c r="BJ102" s="57" t="s">
        <v>212</v>
      </c>
      <c r="BK102" s="57">
        <v>44</v>
      </c>
      <c r="BL102" s="57" t="s">
        <v>215</v>
      </c>
      <c r="BM102" s="130">
        <v>6740</v>
      </c>
      <c r="BN102" s="57" t="s">
        <v>216</v>
      </c>
      <c r="BO102" s="77">
        <f>BM102*VLOOKUP(D102,Factors!A$49:B$54,2,FALSE)</f>
        <v>91798.799999999988</v>
      </c>
      <c r="BP102" s="57" t="s">
        <v>214</v>
      </c>
      <c r="BQ102" s="57"/>
      <c r="BR102" s="57"/>
      <c r="BS102" s="54"/>
      <c r="BT102" s="57"/>
      <c r="BU102" s="57" t="s">
        <v>212</v>
      </c>
      <c r="BV102" s="77">
        <v>29982.493799999997</v>
      </c>
      <c r="BW102" s="77">
        <v>67620.092399999994</v>
      </c>
      <c r="BX102" s="77">
        <v>97602.586199999991</v>
      </c>
      <c r="BY102" s="77">
        <v>24621.318749999999</v>
      </c>
      <c r="BZ102" s="77">
        <f t="shared" si="3"/>
        <v>122223.90495</v>
      </c>
      <c r="CA102" s="87">
        <v>0</v>
      </c>
      <c r="CB102" s="87">
        <v>0</v>
      </c>
      <c r="CC102" s="77">
        <f>BM102*VLOOKUP(D102,Factors!A$49:B$54,2,FALSE)</f>
        <v>91798.799999999988</v>
      </c>
      <c r="CD102" s="60" t="s">
        <v>361</v>
      </c>
      <c r="CE102" s="93" t="s">
        <v>460</v>
      </c>
    </row>
    <row r="103" spans="1:83" ht="45" x14ac:dyDescent="0.25">
      <c r="A103" s="5" t="s">
        <v>90</v>
      </c>
      <c r="B103" s="114" t="s">
        <v>9</v>
      </c>
      <c r="C103" s="2" t="s">
        <v>131</v>
      </c>
      <c r="D103" s="1" t="s">
        <v>140</v>
      </c>
      <c r="E103" s="5" t="s">
        <v>145</v>
      </c>
      <c r="F103" s="1" t="s">
        <v>480</v>
      </c>
      <c r="G103" s="5" t="s">
        <v>209</v>
      </c>
      <c r="H103" s="66">
        <v>1176</v>
      </c>
      <c r="I103" s="66">
        <v>26049</v>
      </c>
      <c r="J103" s="1" t="s">
        <v>213</v>
      </c>
      <c r="K103" s="61">
        <f>I103*VLOOKUP($F103,Factors!$B$19:$C$22,2,FALSE)</f>
        <v>18755.28</v>
      </c>
      <c r="L103" s="188" t="s">
        <v>564</v>
      </c>
      <c r="M103" s="61">
        <f>I103-K103</f>
        <v>7293.7200000000012</v>
      </c>
      <c r="N103" s="219" t="s">
        <v>564</v>
      </c>
      <c r="O103" s="5"/>
      <c r="P103" s="1" t="s">
        <v>212</v>
      </c>
      <c r="Q103" s="54" t="s">
        <v>218</v>
      </c>
      <c r="R103" s="1"/>
      <c r="S103" s="1" t="s">
        <v>212</v>
      </c>
      <c r="T103" s="54">
        <v>3844</v>
      </c>
      <c r="U103" s="1" t="s">
        <v>210</v>
      </c>
      <c r="V103" s="62">
        <v>5</v>
      </c>
      <c r="W103" s="1" t="s">
        <v>210</v>
      </c>
      <c r="X103" s="66">
        <v>264</v>
      </c>
      <c r="Y103" s="1" t="s">
        <v>215</v>
      </c>
      <c r="Z103" s="54">
        <v>5</v>
      </c>
      <c r="AA103" s="1" t="s">
        <v>210</v>
      </c>
      <c r="AB103" s="66" t="s">
        <v>218</v>
      </c>
      <c r="AC103" s="1"/>
      <c r="AD103" s="74">
        <v>5</v>
      </c>
      <c r="AE103" s="1" t="s">
        <v>213</v>
      </c>
      <c r="AF103" s="74">
        <v>23</v>
      </c>
      <c r="AG103" s="1" t="s">
        <v>213</v>
      </c>
      <c r="AH103" s="66">
        <v>3395</v>
      </c>
      <c r="AI103" s="1" t="s">
        <v>210</v>
      </c>
      <c r="AJ103" s="74">
        <v>0</v>
      </c>
      <c r="AK103" s="1" t="s">
        <v>213</v>
      </c>
      <c r="AL103" s="66">
        <v>0</v>
      </c>
      <c r="AM103" s="1" t="s">
        <v>213</v>
      </c>
      <c r="AN103" s="91" t="s">
        <v>214</v>
      </c>
      <c r="AO103" s="76"/>
      <c r="AP103" s="76"/>
      <c r="AQ103" s="75"/>
      <c r="AR103" s="75" t="s">
        <v>212</v>
      </c>
      <c r="AS103" s="75" t="s">
        <v>212</v>
      </c>
      <c r="AT103" s="75" t="s">
        <v>214</v>
      </c>
      <c r="AU103" s="75" t="s">
        <v>212</v>
      </c>
      <c r="AV103" s="75" t="s">
        <v>212</v>
      </c>
      <c r="AW103" s="75" t="s">
        <v>214</v>
      </c>
      <c r="AX103" s="75" t="s">
        <v>214</v>
      </c>
      <c r="AY103" s="75" t="s">
        <v>216</v>
      </c>
      <c r="AZ103" s="91"/>
      <c r="BA103" s="75"/>
      <c r="BB103" s="75"/>
      <c r="BC103" s="75"/>
      <c r="BD103" s="75"/>
      <c r="BE103" s="75"/>
      <c r="BF103" s="75"/>
      <c r="BG103" s="75"/>
      <c r="BH103" s="91"/>
      <c r="BI103" s="91" t="s">
        <v>214</v>
      </c>
      <c r="BJ103" s="75" t="s">
        <v>212</v>
      </c>
      <c r="BK103" s="54">
        <v>14</v>
      </c>
      <c r="BL103" s="75" t="s">
        <v>216</v>
      </c>
      <c r="BM103" s="54">
        <v>2009</v>
      </c>
      <c r="BN103" s="75" t="s">
        <v>216</v>
      </c>
      <c r="BO103" s="77">
        <f>BM103*VLOOKUP(D103,Factors!A$49:B$54,2,FALSE)</f>
        <v>27704.109999999997</v>
      </c>
      <c r="BP103" s="75" t="s">
        <v>212</v>
      </c>
      <c r="BQ103" s="54">
        <v>13</v>
      </c>
      <c r="BR103" s="75" t="s">
        <v>210</v>
      </c>
      <c r="BS103" s="215">
        <v>8.1</v>
      </c>
      <c r="BT103" s="75" t="s">
        <v>210</v>
      </c>
      <c r="BU103" s="75" t="s">
        <v>212</v>
      </c>
      <c r="BV103" s="77">
        <v>106537.49251199998</v>
      </c>
      <c r="BW103" s="77">
        <v>271186.344576</v>
      </c>
      <c r="BX103" s="77">
        <v>377723.83708799997</v>
      </c>
      <c r="BY103" s="77">
        <v>290462.2</v>
      </c>
      <c r="BZ103" s="77">
        <f t="shared" si="3"/>
        <v>668186.03708799998</v>
      </c>
      <c r="CA103" s="87">
        <v>4.0459499999999995</v>
      </c>
      <c r="CB103" s="87">
        <v>12.145949999999999</v>
      </c>
      <c r="CC103" s="77">
        <f>BM103*VLOOKUP(D103,Factors!A$49:B$54,2,FALSE)</f>
        <v>27704.109999999997</v>
      </c>
      <c r="CD103" s="75"/>
      <c r="CE103" s="93"/>
    </row>
    <row r="104" spans="1:83" ht="45" x14ac:dyDescent="0.25">
      <c r="A104" s="5" t="s">
        <v>91</v>
      </c>
      <c r="B104" s="5" t="s">
        <v>4</v>
      </c>
      <c r="C104" s="1" t="s">
        <v>129</v>
      </c>
      <c r="D104" s="1" t="s">
        <v>136</v>
      </c>
      <c r="E104" s="5"/>
      <c r="F104" s="1" t="s">
        <v>479</v>
      </c>
      <c r="G104" s="52" t="s">
        <v>221</v>
      </c>
      <c r="H104" s="54">
        <v>861</v>
      </c>
      <c r="I104" s="54">
        <v>9581</v>
      </c>
      <c r="J104" s="55" t="s">
        <v>213</v>
      </c>
      <c r="K104" s="54">
        <v>8500</v>
      </c>
      <c r="L104" s="55" t="s">
        <v>210</v>
      </c>
      <c r="M104" s="61">
        <v>50</v>
      </c>
      <c r="N104" s="55" t="s">
        <v>210</v>
      </c>
      <c r="O104" s="52" t="s">
        <v>362</v>
      </c>
      <c r="P104" s="55" t="s">
        <v>212</v>
      </c>
      <c r="Q104" s="54">
        <v>453</v>
      </c>
      <c r="R104" s="55" t="s">
        <v>210</v>
      </c>
      <c r="S104" s="55" t="s">
        <v>212</v>
      </c>
      <c r="T104" s="54">
        <v>978</v>
      </c>
      <c r="U104" s="55" t="s">
        <v>213</v>
      </c>
      <c r="V104" s="62">
        <v>0</v>
      </c>
      <c r="W104" s="55" t="s">
        <v>213</v>
      </c>
      <c r="X104" s="54">
        <v>0</v>
      </c>
      <c r="Y104" s="55" t="s">
        <v>213</v>
      </c>
      <c r="Z104" s="53">
        <v>0</v>
      </c>
      <c r="AA104" s="55" t="s">
        <v>213</v>
      </c>
      <c r="AB104" s="54">
        <v>0</v>
      </c>
      <c r="AC104" s="55" t="s">
        <v>213</v>
      </c>
      <c r="AD104" s="53">
        <v>0</v>
      </c>
      <c r="AE104" s="55" t="s">
        <v>213</v>
      </c>
      <c r="AF104" s="53">
        <v>8</v>
      </c>
      <c r="AG104" s="55" t="s">
        <v>213</v>
      </c>
      <c r="AH104" s="54">
        <v>200</v>
      </c>
      <c r="AI104" s="55" t="s">
        <v>213</v>
      </c>
      <c r="AJ104" s="53">
        <v>0</v>
      </c>
      <c r="AK104" s="55" t="s">
        <v>213</v>
      </c>
      <c r="AL104" s="54">
        <v>0</v>
      </c>
      <c r="AM104" s="55" t="s">
        <v>213</v>
      </c>
      <c r="AN104" s="92" t="s">
        <v>212</v>
      </c>
      <c r="AO104" s="58">
        <v>10</v>
      </c>
      <c r="AP104" s="58">
        <v>9</v>
      </c>
      <c r="AQ104" s="57" t="s">
        <v>215</v>
      </c>
      <c r="AR104" s="57" t="s">
        <v>212</v>
      </c>
      <c r="AS104" s="57" t="s">
        <v>212</v>
      </c>
      <c r="AT104" s="57"/>
      <c r="AU104" s="57" t="s">
        <v>214</v>
      </c>
      <c r="AV104" s="57" t="s">
        <v>214</v>
      </c>
      <c r="AW104" s="57" t="s">
        <v>214</v>
      </c>
      <c r="AX104" s="57" t="s">
        <v>214</v>
      </c>
      <c r="AY104" s="57" t="s">
        <v>215</v>
      </c>
      <c r="AZ104" s="92" t="s">
        <v>363</v>
      </c>
      <c r="BA104" s="57" t="s">
        <v>214</v>
      </c>
      <c r="BB104" s="57" t="s">
        <v>214</v>
      </c>
      <c r="BC104" s="57" t="s">
        <v>214</v>
      </c>
      <c r="BD104" s="57" t="s">
        <v>214</v>
      </c>
      <c r="BE104" s="57" t="s">
        <v>214</v>
      </c>
      <c r="BF104" s="57" t="s">
        <v>214</v>
      </c>
      <c r="BG104" s="57" t="s">
        <v>212</v>
      </c>
      <c r="BH104" s="57" t="s">
        <v>214</v>
      </c>
      <c r="BI104" s="92" t="s">
        <v>214</v>
      </c>
      <c r="BJ104" s="57" t="s">
        <v>212</v>
      </c>
      <c r="BK104" s="57">
        <v>55</v>
      </c>
      <c r="BL104" s="57" t="s">
        <v>215</v>
      </c>
      <c r="BM104" s="130" t="s">
        <v>218</v>
      </c>
      <c r="BN104" s="57" t="s">
        <v>216</v>
      </c>
      <c r="BO104" s="77"/>
      <c r="BP104" s="57" t="s">
        <v>212</v>
      </c>
      <c r="BQ104" s="57">
        <v>1</v>
      </c>
      <c r="BR104" s="57" t="s">
        <v>215</v>
      </c>
      <c r="BS104" s="54">
        <v>1</v>
      </c>
      <c r="BT104" s="57" t="s">
        <v>215</v>
      </c>
      <c r="BU104" s="57" t="s">
        <v>212</v>
      </c>
      <c r="BV104" s="77">
        <v>56249.599999999999</v>
      </c>
      <c r="BW104" s="77">
        <v>126860.8</v>
      </c>
      <c r="BX104" s="77">
        <v>183110.39999999999</v>
      </c>
      <c r="BY104" s="77">
        <v>103636.39125</v>
      </c>
      <c r="BZ104" s="77">
        <f t="shared" si="3"/>
        <v>286746.79125000001</v>
      </c>
      <c r="CA104" s="87">
        <v>0.53325</v>
      </c>
      <c r="CB104" s="87">
        <v>1.53325</v>
      </c>
      <c r="CC104" s="77">
        <v>0</v>
      </c>
      <c r="CD104" s="60" t="s">
        <v>364</v>
      </c>
      <c r="CE104" s="93"/>
    </row>
    <row r="105" spans="1:83" ht="90" x14ac:dyDescent="0.25">
      <c r="A105" s="5" t="s">
        <v>92</v>
      </c>
      <c r="B105" s="5" t="s">
        <v>4</v>
      </c>
      <c r="C105" s="1" t="s">
        <v>129</v>
      </c>
      <c r="D105" s="1" t="s">
        <v>137</v>
      </c>
      <c r="E105" s="5"/>
      <c r="F105" s="1" t="s">
        <v>479</v>
      </c>
      <c r="G105" s="52" t="s">
        <v>209</v>
      </c>
      <c r="H105" s="54">
        <v>437</v>
      </c>
      <c r="I105" s="54">
        <v>7000</v>
      </c>
      <c r="J105" s="55" t="s">
        <v>210</v>
      </c>
      <c r="K105" s="54">
        <v>7000</v>
      </c>
      <c r="L105" s="55" t="s">
        <v>210</v>
      </c>
      <c r="M105" s="61">
        <v>996</v>
      </c>
      <c r="N105" s="55" t="s">
        <v>210</v>
      </c>
      <c r="O105" s="52" t="s">
        <v>365</v>
      </c>
      <c r="P105" s="55" t="s">
        <v>212</v>
      </c>
      <c r="Q105" s="54">
        <v>14000</v>
      </c>
      <c r="R105" s="55" t="s">
        <v>210</v>
      </c>
      <c r="S105" s="55" t="s">
        <v>212</v>
      </c>
      <c r="T105" s="54">
        <v>2348</v>
      </c>
      <c r="U105" s="55" t="s">
        <v>213</v>
      </c>
      <c r="V105" s="62">
        <v>2</v>
      </c>
      <c r="W105" s="55" t="s">
        <v>213</v>
      </c>
      <c r="X105" s="54">
        <v>120</v>
      </c>
      <c r="Y105" s="55" t="s">
        <v>213</v>
      </c>
      <c r="Z105" s="53">
        <v>0</v>
      </c>
      <c r="AA105" s="55" t="s">
        <v>213</v>
      </c>
      <c r="AB105" s="70">
        <v>0</v>
      </c>
      <c r="AC105" s="55" t="s">
        <v>213</v>
      </c>
      <c r="AD105" s="53">
        <v>2</v>
      </c>
      <c r="AE105" s="55" t="s">
        <v>213</v>
      </c>
      <c r="AF105" s="53">
        <v>9</v>
      </c>
      <c r="AG105" s="55" t="s">
        <v>213</v>
      </c>
      <c r="AH105" s="54">
        <v>200</v>
      </c>
      <c r="AI105" s="55" t="s">
        <v>210</v>
      </c>
      <c r="AJ105" s="53">
        <v>0</v>
      </c>
      <c r="AK105" s="55" t="s">
        <v>210</v>
      </c>
      <c r="AL105" s="54">
        <v>0</v>
      </c>
      <c r="AM105" s="55" t="s">
        <v>213</v>
      </c>
      <c r="AN105" s="92" t="s">
        <v>212</v>
      </c>
      <c r="AO105" s="58">
        <v>4.5</v>
      </c>
      <c r="AP105" s="58">
        <v>1</v>
      </c>
      <c r="AQ105" s="57" t="s">
        <v>215</v>
      </c>
      <c r="AR105" s="57" t="s">
        <v>212</v>
      </c>
      <c r="AS105" s="57" t="s">
        <v>212</v>
      </c>
      <c r="AT105" s="57"/>
      <c r="AU105" s="57" t="s">
        <v>212</v>
      </c>
      <c r="AV105" s="57" t="s">
        <v>214</v>
      </c>
      <c r="AW105" s="57" t="s">
        <v>214</v>
      </c>
      <c r="AX105" s="57" t="s">
        <v>212</v>
      </c>
      <c r="AY105" s="57" t="s">
        <v>215</v>
      </c>
      <c r="AZ105" s="92" t="s">
        <v>366</v>
      </c>
      <c r="BA105" s="57" t="s">
        <v>214</v>
      </c>
      <c r="BB105" s="57" t="s">
        <v>214</v>
      </c>
      <c r="BC105" s="57" t="s">
        <v>212</v>
      </c>
      <c r="BD105" s="57" t="s">
        <v>212</v>
      </c>
      <c r="BE105" s="57" t="s">
        <v>212</v>
      </c>
      <c r="BF105" s="57" t="s">
        <v>214</v>
      </c>
      <c r="BG105" s="57" t="s">
        <v>212</v>
      </c>
      <c r="BH105" s="57" t="s">
        <v>214</v>
      </c>
      <c r="BI105" s="92" t="s">
        <v>214</v>
      </c>
      <c r="BJ105" s="57" t="s">
        <v>212</v>
      </c>
      <c r="BK105" s="57">
        <v>63</v>
      </c>
      <c r="BL105" s="57" t="s">
        <v>215</v>
      </c>
      <c r="BM105" s="130">
        <v>346.39444444444445</v>
      </c>
      <c r="BN105" s="57" t="s">
        <v>215</v>
      </c>
      <c r="BO105" s="77">
        <f>BM105*VLOOKUP(D105,Factors!A$49:B$54,2,FALSE)</f>
        <v>4717.8923333333332</v>
      </c>
      <c r="BP105" s="57" t="s">
        <v>214</v>
      </c>
      <c r="BQ105" s="57"/>
      <c r="BR105" s="57"/>
      <c r="BS105" s="54"/>
      <c r="BT105" s="57"/>
      <c r="BU105" s="57" t="s">
        <v>214</v>
      </c>
      <c r="BV105" s="77">
        <v>59187.099999999991</v>
      </c>
      <c r="BW105" s="77">
        <v>133485.79999999999</v>
      </c>
      <c r="BX105" s="77">
        <v>192672.89999999997</v>
      </c>
      <c r="BY105" s="77">
        <v>43058.377599999993</v>
      </c>
      <c r="BZ105" s="77">
        <f t="shared" si="3"/>
        <v>235731.27759999997</v>
      </c>
      <c r="CA105" s="87">
        <v>0</v>
      </c>
      <c r="CB105" s="87">
        <v>0</v>
      </c>
      <c r="CC105" s="77">
        <f>BM105*VLOOKUP(D105,Factors!A$49:B$54,2,FALSE)</f>
        <v>4717.8923333333332</v>
      </c>
      <c r="CD105" s="60" t="s">
        <v>367</v>
      </c>
      <c r="CE105" s="93" t="s">
        <v>368</v>
      </c>
    </row>
    <row r="106" spans="1:83" x14ac:dyDescent="0.25">
      <c r="A106" s="152" t="s">
        <v>426</v>
      </c>
      <c r="B106" s="152" t="s">
        <v>425</v>
      </c>
      <c r="C106" s="151" t="s">
        <v>129</v>
      </c>
      <c r="D106" s="151" t="s">
        <v>140</v>
      </c>
      <c r="E106" s="152"/>
      <c r="F106" s="151"/>
      <c r="G106" s="152" t="s">
        <v>217</v>
      </c>
      <c r="H106" s="153">
        <v>1248</v>
      </c>
      <c r="I106" s="153"/>
      <c r="J106" s="151"/>
      <c r="K106" s="153"/>
      <c r="L106" s="151"/>
      <c r="M106" s="153"/>
      <c r="N106" s="152"/>
      <c r="O106" s="152"/>
      <c r="P106" s="151"/>
      <c r="Q106" s="153"/>
      <c r="R106" s="151"/>
      <c r="S106" s="151"/>
      <c r="T106" s="153"/>
      <c r="U106" s="151"/>
      <c r="V106" s="154"/>
      <c r="W106" s="151"/>
      <c r="X106" s="153"/>
      <c r="Y106" s="151"/>
      <c r="Z106" s="155"/>
      <c r="AA106" s="151"/>
      <c r="AB106" s="153"/>
      <c r="AC106" s="151"/>
      <c r="AD106" s="155"/>
      <c r="AE106" s="151"/>
      <c r="AF106" s="155"/>
      <c r="AG106" s="151"/>
      <c r="AH106" s="153"/>
      <c r="AI106" s="151"/>
      <c r="AJ106" s="155"/>
      <c r="AK106" s="151"/>
      <c r="AL106" s="153"/>
      <c r="AM106" s="151"/>
      <c r="AN106" s="158"/>
      <c r="AO106" s="157"/>
      <c r="AP106" s="157"/>
      <c r="AQ106" s="156"/>
      <c r="AR106" s="156"/>
      <c r="AS106" s="156"/>
      <c r="AT106" s="156"/>
      <c r="AU106" s="156"/>
      <c r="AV106" s="156"/>
      <c r="AW106" s="156"/>
      <c r="AX106" s="156"/>
      <c r="AY106" s="156"/>
      <c r="AZ106" s="158"/>
      <c r="BA106" s="156" t="s">
        <v>214</v>
      </c>
      <c r="BB106" s="156" t="s">
        <v>214</v>
      </c>
      <c r="BC106" s="156" t="s">
        <v>214</v>
      </c>
      <c r="BD106" s="156" t="s">
        <v>214</v>
      </c>
      <c r="BE106" s="156" t="s">
        <v>214</v>
      </c>
      <c r="BF106" s="156" t="s">
        <v>214</v>
      </c>
      <c r="BG106" s="156" t="s">
        <v>214</v>
      </c>
      <c r="BH106" s="156" t="s">
        <v>214</v>
      </c>
      <c r="BI106" s="158"/>
      <c r="BJ106" s="156"/>
      <c r="BK106" s="156"/>
      <c r="BL106" s="156"/>
      <c r="BM106" s="159"/>
      <c r="BN106" s="156"/>
      <c r="BO106" s="160"/>
      <c r="BP106" s="156"/>
      <c r="BQ106" s="156"/>
      <c r="BR106" s="156"/>
      <c r="BS106" s="167"/>
      <c r="BT106" s="156"/>
      <c r="BU106" s="156"/>
      <c r="BV106" s="160"/>
      <c r="BW106" s="160"/>
      <c r="BX106" s="160">
        <v>0</v>
      </c>
      <c r="BY106" s="160">
        <v>0</v>
      </c>
      <c r="BZ106" s="160">
        <f t="shared" si="3"/>
        <v>0</v>
      </c>
      <c r="CA106" s="161"/>
      <c r="CB106" s="161">
        <v>0</v>
      </c>
      <c r="CC106" s="160">
        <f>BM106*VLOOKUP(D106,Factors!A$49:B$54,2,FALSE)</f>
        <v>0</v>
      </c>
      <c r="CD106" s="162"/>
      <c r="CE106" s="152"/>
    </row>
    <row r="107" spans="1:83" ht="409.5" x14ac:dyDescent="0.25">
      <c r="A107" s="5" t="s">
        <v>572</v>
      </c>
      <c r="B107" s="5" t="s">
        <v>155</v>
      </c>
      <c r="C107" s="1" t="s">
        <v>129</v>
      </c>
      <c r="D107" s="1" t="s">
        <v>138</v>
      </c>
      <c r="E107" s="5"/>
      <c r="F107" s="1" t="s">
        <v>479</v>
      </c>
      <c r="G107" s="52" t="s">
        <v>209</v>
      </c>
      <c r="H107" s="54">
        <v>857</v>
      </c>
      <c r="I107" s="54">
        <v>6170</v>
      </c>
      <c r="J107" s="55" t="s">
        <v>213</v>
      </c>
      <c r="K107" s="54">
        <v>5875</v>
      </c>
      <c r="L107" s="55" t="s">
        <v>213</v>
      </c>
      <c r="M107" s="54">
        <v>295</v>
      </c>
      <c r="N107" s="55" t="s">
        <v>213</v>
      </c>
      <c r="O107" s="52" t="s">
        <v>402</v>
      </c>
      <c r="P107" s="55" t="s">
        <v>212</v>
      </c>
      <c r="Q107" s="54">
        <v>40897</v>
      </c>
      <c r="R107" s="55" t="s">
        <v>213</v>
      </c>
      <c r="S107" s="55" t="s">
        <v>212</v>
      </c>
      <c r="T107" s="54">
        <v>9742</v>
      </c>
      <c r="U107" s="55" t="s">
        <v>213</v>
      </c>
      <c r="V107" s="62">
        <v>28</v>
      </c>
      <c r="W107" s="55" t="s">
        <v>213</v>
      </c>
      <c r="X107" s="54">
        <v>854</v>
      </c>
      <c r="Y107" s="55" t="s">
        <v>213</v>
      </c>
      <c r="Z107" s="53">
        <v>39</v>
      </c>
      <c r="AA107" s="55" t="s">
        <v>213</v>
      </c>
      <c r="AB107" s="54">
        <v>3047</v>
      </c>
      <c r="AC107" s="55" t="s">
        <v>213</v>
      </c>
      <c r="AD107" s="53">
        <v>22</v>
      </c>
      <c r="AE107" s="55" t="s">
        <v>213</v>
      </c>
      <c r="AF107" s="53">
        <v>98</v>
      </c>
      <c r="AG107" s="55" t="s">
        <v>213</v>
      </c>
      <c r="AH107" s="54">
        <v>2992</v>
      </c>
      <c r="AI107" s="55" t="s">
        <v>213</v>
      </c>
      <c r="AJ107" s="53">
        <v>16</v>
      </c>
      <c r="AK107" s="55" t="s">
        <v>210</v>
      </c>
      <c r="AL107" s="54">
        <v>640</v>
      </c>
      <c r="AM107" s="55" t="s">
        <v>210</v>
      </c>
      <c r="AN107" s="92" t="s">
        <v>212</v>
      </c>
      <c r="AO107" s="58">
        <v>8</v>
      </c>
      <c r="AP107" s="58">
        <v>0</v>
      </c>
      <c r="AQ107" s="92" t="s">
        <v>215</v>
      </c>
      <c r="AR107" s="57" t="s">
        <v>212</v>
      </c>
      <c r="AS107" s="57" t="s">
        <v>212</v>
      </c>
      <c r="AT107" s="57"/>
      <c r="AU107" s="57" t="s">
        <v>212</v>
      </c>
      <c r="AV107" s="57" t="s">
        <v>214</v>
      </c>
      <c r="AW107" s="57" t="s">
        <v>214</v>
      </c>
      <c r="AX107" s="57" t="s">
        <v>212</v>
      </c>
      <c r="AY107" s="57" t="s">
        <v>215</v>
      </c>
      <c r="AZ107" s="92" t="s">
        <v>214</v>
      </c>
      <c r="BA107" s="57" t="s">
        <v>214</v>
      </c>
      <c r="BB107" s="57" t="s">
        <v>214</v>
      </c>
      <c r="BC107" s="57" t="s">
        <v>214</v>
      </c>
      <c r="BD107" s="57" t="s">
        <v>214</v>
      </c>
      <c r="BE107" s="57" t="s">
        <v>212</v>
      </c>
      <c r="BF107" s="57" t="s">
        <v>214</v>
      </c>
      <c r="BG107" s="57" t="s">
        <v>212</v>
      </c>
      <c r="BH107" s="57" t="s">
        <v>214</v>
      </c>
      <c r="BI107" s="92" t="s">
        <v>214</v>
      </c>
      <c r="BJ107" s="57" t="s">
        <v>212</v>
      </c>
      <c r="BK107" s="57">
        <v>57</v>
      </c>
      <c r="BL107" s="57" t="s">
        <v>215</v>
      </c>
      <c r="BM107" s="130">
        <v>3144</v>
      </c>
      <c r="BN107" s="57" t="s">
        <v>216</v>
      </c>
      <c r="BO107" s="77">
        <f>BM107*VLOOKUP(D107,Factors!A$49:B$54,2,FALSE)</f>
        <v>37445.040000000001</v>
      </c>
      <c r="BP107" s="57" t="s">
        <v>212</v>
      </c>
      <c r="BQ107" s="57">
        <v>17</v>
      </c>
      <c r="BR107" s="57" t="s">
        <v>215</v>
      </c>
      <c r="BS107" s="59">
        <v>11</v>
      </c>
      <c r="BT107" s="57" t="s">
        <v>215</v>
      </c>
      <c r="BU107" s="57" t="s">
        <v>212</v>
      </c>
      <c r="BV107" s="77">
        <v>35509.674999999996</v>
      </c>
      <c r="BW107" s="77">
        <v>80116.787500000006</v>
      </c>
      <c r="BX107" s="77">
        <v>115626.46249999999</v>
      </c>
      <c r="BY107" s="77">
        <v>1013046.34375</v>
      </c>
      <c r="BZ107" s="77">
        <f t="shared" si="3"/>
        <v>1128672.8062499999</v>
      </c>
      <c r="CA107" s="87">
        <v>5.8657500000000002</v>
      </c>
      <c r="CB107" s="87">
        <v>16.865749999999998</v>
      </c>
      <c r="CC107" s="77">
        <f>BM107*VLOOKUP(D107,Factors!A$49:B$54,2,FALSE)</f>
        <v>37445.040000000001</v>
      </c>
      <c r="CD107" s="60" t="s">
        <v>403</v>
      </c>
      <c r="CE107" s="93" t="s">
        <v>468</v>
      </c>
    </row>
    <row r="108" spans="1:83" ht="30" x14ac:dyDescent="0.25">
      <c r="A108" s="5" t="s">
        <v>93</v>
      </c>
      <c r="B108" s="5" t="s">
        <v>4</v>
      </c>
      <c r="C108" s="1" t="s">
        <v>129</v>
      </c>
      <c r="D108" s="1" t="s">
        <v>136</v>
      </c>
      <c r="E108" s="5"/>
      <c r="F108" s="1" t="s">
        <v>481</v>
      </c>
      <c r="G108" s="52" t="s">
        <v>209</v>
      </c>
      <c r="H108" s="54">
        <v>1597</v>
      </c>
      <c r="I108" s="54">
        <v>50917</v>
      </c>
      <c r="J108" s="55" t="s">
        <v>210</v>
      </c>
      <c r="K108" s="54">
        <v>40961</v>
      </c>
      <c r="L108" s="55" t="s">
        <v>210</v>
      </c>
      <c r="M108" s="54"/>
      <c r="N108" s="55"/>
      <c r="O108" s="52" t="s">
        <v>219</v>
      </c>
      <c r="P108" s="55" t="s">
        <v>214</v>
      </c>
      <c r="Q108" s="54"/>
      <c r="R108" s="55"/>
      <c r="S108" s="55" t="s">
        <v>212</v>
      </c>
      <c r="T108" s="54">
        <v>966</v>
      </c>
      <c r="U108" s="55" t="s">
        <v>213</v>
      </c>
      <c r="V108" s="62">
        <v>35</v>
      </c>
      <c r="W108" s="55" t="s">
        <v>213</v>
      </c>
      <c r="X108" s="54">
        <v>928</v>
      </c>
      <c r="Y108" s="55" t="s">
        <v>213</v>
      </c>
      <c r="Z108" s="53">
        <v>2</v>
      </c>
      <c r="AA108" s="55" t="s">
        <v>213</v>
      </c>
      <c r="AB108" s="54">
        <v>161</v>
      </c>
      <c r="AC108" s="55" t="s">
        <v>213</v>
      </c>
      <c r="AD108" s="53">
        <v>78</v>
      </c>
      <c r="AE108" s="55" t="s">
        <v>213</v>
      </c>
      <c r="AF108" s="53"/>
      <c r="AG108" s="55"/>
      <c r="AH108" s="54"/>
      <c r="AI108" s="55"/>
      <c r="AJ108" s="53"/>
      <c r="AK108" s="55"/>
      <c r="AL108" s="54"/>
      <c r="AM108" s="55"/>
      <c r="AN108" s="92" t="s">
        <v>214</v>
      </c>
      <c r="AO108" s="58"/>
      <c r="AP108" s="58"/>
      <c r="AQ108" s="57"/>
      <c r="AR108" s="57" t="s">
        <v>212</v>
      </c>
      <c r="AS108" s="57" t="s">
        <v>214</v>
      </c>
      <c r="AT108" s="57" t="s">
        <v>214</v>
      </c>
      <c r="AU108" s="57" t="s">
        <v>214</v>
      </c>
      <c r="AV108" s="57" t="s">
        <v>214</v>
      </c>
      <c r="AW108" s="57" t="s">
        <v>214</v>
      </c>
      <c r="AX108" s="57" t="s">
        <v>214</v>
      </c>
      <c r="AY108" s="57" t="s">
        <v>216</v>
      </c>
      <c r="AZ108" s="92">
        <v>0</v>
      </c>
      <c r="BA108" s="57" t="s">
        <v>214</v>
      </c>
      <c r="BB108" s="57" t="s">
        <v>214</v>
      </c>
      <c r="BC108" s="57" t="s">
        <v>214</v>
      </c>
      <c r="BD108" s="57" t="s">
        <v>214</v>
      </c>
      <c r="BE108" s="57" t="s">
        <v>214</v>
      </c>
      <c r="BF108" s="57" t="s">
        <v>214</v>
      </c>
      <c r="BG108" s="57" t="s">
        <v>214</v>
      </c>
      <c r="BH108" s="57" t="s">
        <v>214</v>
      </c>
      <c r="BI108" s="92" t="s">
        <v>214</v>
      </c>
      <c r="BJ108" s="57" t="s">
        <v>212</v>
      </c>
      <c r="BK108" s="57">
        <v>40</v>
      </c>
      <c r="BL108" s="57" t="s">
        <v>216</v>
      </c>
      <c r="BM108" s="130">
        <v>4800</v>
      </c>
      <c r="BN108" s="57" t="s">
        <v>216</v>
      </c>
      <c r="BO108" s="77">
        <f>BM108*VLOOKUP(D108,Factors!A$49:B$54,2,FALSE)</f>
        <v>54000</v>
      </c>
      <c r="BP108" s="57" t="s">
        <v>212</v>
      </c>
      <c r="BQ108" s="57">
        <v>1</v>
      </c>
      <c r="BR108" s="57" t="s">
        <v>215</v>
      </c>
      <c r="BS108" s="54">
        <v>1</v>
      </c>
      <c r="BT108" s="57" t="s">
        <v>215</v>
      </c>
      <c r="BU108" s="57" t="s">
        <v>214</v>
      </c>
      <c r="BV108" s="77">
        <v>178786.57279999999</v>
      </c>
      <c r="BW108" s="77">
        <v>795888.61439999996</v>
      </c>
      <c r="BX108" s="77">
        <v>974675.18719999993</v>
      </c>
      <c r="BY108" s="77">
        <v>0</v>
      </c>
      <c r="BZ108" s="77">
        <f t="shared" si="3"/>
        <v>974675.18719999993</v>
      </c>
      <c r="CA108" s="87">
        <v>0.421875</v>
      </c>
      <c r="CB108" s="87">
        <v>1.421875</v>
      </c>
      <c r="CC108" s="77">
        <f>BM108*VLOOKUP(D108,Factors!A$49:B$54,2,FALSE)</f>
        <v>54000</v>
      </c>
      <c r="CD108" s="60"/>
      <c r="CE108" s="93"/>
    </row>
    <row r="109" spans="1:83" ht="30" x14ac:dyDescent="0.25">
      <c r="A109" s="5" t="s">
        <v>94</v>
      </c>
      <c r="B109" s="5" t="s">
        <v>4</v>
      </c>
      <c r="C109" s="1" t="s">
        <v>158</v>
      </c>
      <c r="D109" s="1" t="s">
        <v>137</v>
      </c>
      <c r="E109" s="5"/>
      <c r="F109" s="1" t="s">
        <v>482</v>
      </c>
      <c r="G109" s="52" t="s">
        <v>217</v>
      </c>
      <c r="H109" s="96">
        <v>2652</v>
      </c>
      <c r="I109" s="66">
        <v>137796</v>
      </c>
      <c r="J109" s="1" t="s">
        <v>213</v>
      </c>
      <c r="K109" s="61">
        <f>I109*VLOOKUP($F109,Factors!$B$19:$C$22,2,FALSE)</f>
        <v>95079.239999999991</v>
      </c>
      <c r="L109" s="188" t="s">
        <v>564</v>
      </c>
      <c r="M109" s="61">
        <f>I109-K109</f>
        <v>42716.760000000009</v>
      </c>
      <c r="N109" s="52" t="s">
        <v>508</v>
      </c>
      <c r="O109" s="5"/>
      <c r="P109" s="1"/>
      <c r="Q109" s="66"/>
      <c r="R109" s="1"/>
      <c r="S109" s="1"/>
      <c r="T109" s="66">
        <v>2371</v>
      </c>
      <c r="U109" s="1" t="s">
        <v>213</v>
      </c>
      <c r="V109" s="62"/>
      <c r="W109" s="1"/>
      <c r="X109" s="66"/>
      <c r="Y109" s="1"/>
      <c r="Z109" s="74"/>
      <c r="AA109" s="1"/>
      <c r="AB109" s="66"/>
      <c r="AC109" s="1"/>
      <c r="AD109" s="74"/>
      <c r="AE109" s="1"/>
      <c r="AF109" s="74">
        <v>12</v>
      </c>
      <c r="AG109" s="1"/>
      <c r="AH109" s="66">
        <v>330</v>
      </c>
      <c r="AI109" s="1" t="s">
        <v>210</v>
      </c>
      <c r="AJ109" s="74">
        <v>2</v>
      </c>
      <c r="AK109" s="1"/>
      <c r="AL109" s="66"/>
      <c r="AM109" s="1"/>
      <c r="AN109" s="91" t="s">
        <v>214</v>
      </c>
      <c r="AO109" s="76"/>
      <c r="AP109" s="76"/>
      <c r="AQ109" s="75"/>
      <c r="AR109" s="75" t="s">
        <v>214</v>
      </c>
      <c r="AS109" s="75" t="s">
        <v>214</v>
      </c>
      <c r="AT109" s="75" t="s">
        <v>214</v>
      </c>
      <c r="AU109" s="75"/>
      <c r="AV109" s="75" t="s">
        <v>212</v>
      </c>
      <c r="AW109" s="75"/>
      <c r="AX109" s="75"/>
      <c r="AY109" s="75"/>
      <c r="AZ109" s="91"/>
      <c r="BA109" s="75"/>
      <c r="BB109" s="75"/>
      <c r="BC109" s="75"/>
      <c r="BD109" s="75"/>
      <c r="BE109" s="75"/>
      <c r="BF109" s="75"/>
      <c r="BG109" s="75"/>
      <c r="BH109" s="91"/>
      <c r="BI109" s="91"/>
      <c r="BJ109" s="75"/>
      <c r="BK109" s="75">
        <v>12</v>
      </c>
      <c r="BL109" s="75"/>
      <c r="BM109" s="132"/>
      <c r="BN109" s="75"/>
      <c r="BO109" s="77">
        <f>BM109*VLOOKUP(D109,Factors!A$49:B$54,2,FALSE)</f>
        <v>0</v>
      </c>
      <c r="BP109" s="75"/>
      <c r="BQ109" s="75">
        <v>1</v>
      </c>
      <c r="BR109" s="75"/>
      <c r="BS109" s="54">
        <v>1</v>
      </c>
      <c r="BT109" s="75"/>
      <c r="BU109" s="107"/>
      <c r="BV109" s="77">
        <f>1516339.98*Factors!C69</f>
        <v>199775.48937097355</v>
      </c>
      <c r="BW109" s="77">
        <f>6750158.62*Factors!C69</f>
        <v>889323.14614707686</v>
      </c>
      <c r="BX109" s="77">
        <f>SUM(BV109:BW109)</f>
        <v>1089098.6355180503</v>
      </c>
      <c r="BY109" s="77">
        <v>32923.125</v>
      </c>
      <c r="BZ109" s="77">
        <f t="shared" si="3"/>
        <v>1122021.7605180503</v>
      </c>
      <c r="CA109" s="87">
        <v>0.421875</v>
      </c>
      <c r="CB109" s="87">
        <v>1.421875</v>
      </c>
      <c r="CC109" s="77">
        <f>BM109*VLOOKUP(D109,Factors!A$49:B$54,2,FALSE)</f>
        <v>0</v>
      </c>
      <c r="CD109" s="93"/>
      <c r="CE109" s="93"/>
    </row>
    <row r="110" spans="1:83" ht="105" x14ac:dyDescent="0.25">
      <c r="A110" s="163" t="s">
        <v>95</v>
      </c>
      <c r="B110" s="163" t="s">
        <v>4</v>
      </c>
      <c r="C110" s="210" t="s">
        <v>131</v>
      </c>
      <c r="D110" s="164" t="s">
        <v>136</v>
      </c>
      <c r="E110" s="163" t="s">
        <v>144</v>
      </c>
      <c r="F110" s="164"/>
      <c r="G110" s="164"/>
      <c r="H110" s="166"/>
      <c r="I110" s="166"/>
      <c r="J110" s="164"/>
      <c r="K110" s="166"/>
      <c r="L110" s="164"/>
      <c r="M110" s="166"/>
      <c r="N110" s="164"/>
      <c r="O110" s="163"/>
      <c r="P110" s="164"/>
      <c r="Q110" s="166"/>
      <c r="R110" s="164"/>
      <c r="S110" s="164"/>
      <c r="T110" s="166"/>
      <c r="U110" s="164"/>
      <c r="V110" s="168"/>
      <c r="W110" s="164"/>
      <c r="X110" s="166"/>
      <c r="Y110" s="164"/>
      <c r="Z110" s="169"/>
      <c r="AA110" s="164"/>
      <c r="AB110" s="166"/>
      <c r="AC110" s="164"/>
      <c r="AD110" s="169"/>
      <c r="AE110" s="164"/>
      <c r="AF110" s="169"/>
      <c r="AG110" s="164"/>
      <c r="AH110" s="166"/>
      <c r="AI110" s="164"/>
      <c r="AJ110" s="169"/>
      <c r="AK110" s="164"/>
      <c r="AL110" s="166"/>
      <c r="AM110" s="164"/>
      <c r="AN110" s="173"/>
      <c r="AO110" s="171"/>
      <c r="AP110" s="171"/>
      <c r="AQ110" s="170"/>
      <c r="AR110" s="170"/>
      <c r="AS110" s="170"/>
      <c r="AT110" s="170"/>
      <c r="AU110" s="170"/>
      <c r="AV110" s="170"/>
      <c r="AW110" s="170"/>
      <c r="AX110" s="170"/>
      <c r="AY110" s="170"/>
      <c r="AZ110" s="173" t="s">
        <v>486</v>
      </c>
      <c r="BA110" s="170"/>
      <c r="BB110" s="170"/>
      <c r="BC110" s="170"/>
      <c r="BD110" s="170"/>
      <c r="BE110" s="170"/>
      <c r="BF110" s="170"/>
      <c r="BG110" s="170"/>
      <c r="BH110" s="170"/>
      <c r="BI110" s="173"/>
      <c r="BJ110" s="170"/>
      <c r="BK110" s="170"/>
      <c r="BL110" s="170"/>
      <c r="BM110" s="174"/>
      <c r="BN110" s="170"/>
      <c r="BO110" s="172">
        <f>BM110*VLOOKUP(D110,Factors!A$49:B$54,2,FALSE)</f>
        <v>0</v>
      </c>
      <c r="BP110" s="170"/>
      <c r="BQ110" s="170"/>
      <c r="BR110" s="170"/>
      <c r="BS110" s="167"/>
      <c r="BT110" s="170"/>
      <c r="BU110" s="170"/>
      <c r="BV110" s="172"/>
      <c r="BW110" s="172"/>
      <c r="BX110" s="172">
        <v>0</v>
      </c>
      <c r="BY110" s="172">
        <v>0</v>
      </c>
      <c r="BZ110" s="172">
        <f t="shared" si="3"/>
        <v>0</v>
      </c>
      <c r="CA110" s="176"/>
      <c r="CB110" s="176">
        <v>0</v>
      </c>
      <c r="CC110" s="172">
        <f>BM110*VLOOKUP(D110,Factors!A$49:B$54,2,FALSE)</f>
        <v>0</v>
      </c>
      <c r="CD110" s="170"/>
      <c r="CE110" s="211"/>
    </row>
    <row r="111" spans="1:83" ht="30" x14ac:dyDescent="0.25">
      <c r="A111" s="5" t="s">
        <v>96</v>
      </c>
      <c r="B111" s="5" t="s">
        <v>4</v>
      </c>
      <c r="C111" s="2" t="s">
        <v>131</v>
      </c>
      <c r="D111" s="1" t="s">
        <v>139</v>
      </c>
      <c r="E111" s="5"/>
      <c r="F111" s="1" t="s">
        <v>479</v>
      </c>
      <c r="G111" s="52" t="s">
        <v>217</v>
      </c>
      <c r="H111" s="54">
        <v>1678</v>
      </c>
      <c r="I111" s="54">
        <v>6517</v>
      </c>
      <c r="J111" s="55" t="s">
        <v>213</v>
      </c>
      <c r="K111" s="54">
        <v>4000</v>
      </c>
      <c r="L111" s="55" t="s">
        <v>210</v>
      </c>
      <c r="M111" s="54">
        <v>1500</v>
      </c>
      <c r="N111" s="55" t="s">
        <v>210</v>
      </c>
      <c r="O111" s="52" t="s">
        <v>369</v>
      </c>
      <c r="P111" s="55" t="s">
        <v>212</v>
      </c>
      <c r="Q111" s="54" t="s">
        <v>218</v>
      </c>
      <c r="R111" s="55"/>
      <c r="S111" s="55" t="s">
        <v>212</v>
      </c>
      <c r="T111" s="54">
        <v>4000</v>
      </c>
      <c r="U111" s="55" t="s">
        <v>213</v>
      </c>
      <c r="V111" s="62">
        <v>115</v>
      </c>
      <c r="W111" s="55" t="s">
        <v>210</v>
      </c>
      <c r="X111" s="54">
        <v>200</v>
      </c>
      <c r="Y111" s="55" t="s">
        <v>210</v>
      </c>
      <c r="Z111" s="53">
        <v>40</v>
      </c>
      <c r="AA111" s="55" t="s">
        <v>210</v>
      </c>
      <c r="AB111" s="54"/>
      <c r="AC111" s="55"/>
      <c r="AD111" s="53">
        <v>8</v>
      </c>
      <c r="AE111" s="55" t="s">
        <v>213</v>
      </c>
      <c r="AF111" s="53">
        <v>30</v>
      </c>
      <c r="AG111" s="55" t="s">
        <v>210</v>
      </c>
      <c r="AH111" s="54"/>
      <c r="AI111" s="55"/>
      <c r="AJ111" s="53">
        <v>48</v>
      </c>
      <c r="AK111" s="55" t="s">
        <v>213</v>
      </c>
      <c r="AL111" s="54"/>
      <c r="AM111" s="55"/>
      <c r="AN111" s="92" t="s">
        <v>214</v>
      </c>
      <c r="AO111" s="58"/>
      <c r="AP111" s="58"/>
      <c r="AQ111" s="57"/>
      <c r="AR111" s="57" t="s">
        <v>212</v>
      </c>
      <c r="AS111" s="57" t="s">
        <v>214</v>
      </c>
      <c r="AT111" s="57" t="s">
        <v>214</v>
      </c>
      <c r="AU111" s="57" t="s">
        <v>212</v>
      </c>
      <c r="AV111" s="57" t="s">
        <v>212</v>
      </c>
      <c r="AW111" s="57" t="s">
        <v>214</v>
      </c>
      <c r="AX111" s="57" t="s">
        <v>214</v>
      </c>
      <c r="AY111" s="57" t="s">
        <v>215</v>
      </c>
      <c r="AZ111" s="92" t="s">
        <v>370</v>
      </c>
      <c r="BA111" s="57" t="s">
        <v>214</v>
      </c>
      <c r="BB111" s="57" t="s">
        <v>214</v>
      </c>
      <c r="BC111" s="57" t="s">
        <v>214</v>
      </c>
      <c r="BD111" s="57" t="s">
        <v>212</v>
      </c>
      <c r="BE111" s="57" t="s">
        <v>214</v>
      </c>
      <c r="BF111" s="57" t="s">
        <v>214</v>
      </c>
      <c r="BG111" s="57" t="s">
        <v>214</v>
      </c>
      <c r="BH111" s="57" t="s">
        <v>214</v>
      </c>
      <c r="BI111" s="92" t="s">
        <v>214</v>
      </c>
      <c r="BJ111" s="57" t="s">
        <v>212</v>
      </c>
      <c r="BK111" s="57">
        <v>25</v>
      </c>
      <c r="BL111" s="57" t="s">
        <v>215</v>
      </c>
      <c r="BM111" s="130">
        <v>4000</v>
      </c>
      <c r="BN111" s="57" t="s">
        <v>216</v>
      </c>
      <c r="BO111" s="77">
        <f>BM111*VLOOKUP(D111,Factors!A$49:B$54,2,FALSE)</f>
        <v>61680</v>
      </c>
      <c r="BP111" s="57" t="s">
        <v>212</v>
      </c>
      <c r="BQ111" s="57">
        <v>2</v>
      </c>
      <c r="BR111" s="57" t="s">
        <v>215</v>
      </c>
      <c r="BS111" s="54">
        <v>1.6</v>
      </c>
      <c r="BT111" s="57" t="s">
        <v>215</v>
      </c>
      <c r="BU111" s="57" t="s">
        <v>212</v>
      </c>
      <c r="BV111" s="77">
        <v>21225.199999999997</v>
      </c>
      <c r="BW111" s="77">
        <v>47890.8</v>
      </c>
      <c r="BX111" s="77">
        <v>69116</v>
      </c>
      <c r="BY111" s="77">
        <v>65187.5</v>
      </c>
      <c r="BZ111" s="77">
        <f t="shared" si="3"/>
        <v>134303.5</v>
      </c>
      <c r="CA111" s="87">
        <v>0.85320000000000007</v>
      </c>
      <c r="CB111" s="87">
        <v>2.4532000000000003</v>
      </c>
      <c r="CC111" s="77">
        <f>BM111*VLOOKUP(D111,Factors!A$49:B$54,2,FALSE)</f>
        <v>61680</v>
      </c>
      <c r="CD111" s="60"/>
      <c r="CE111" s="93"/>
    </row>
    <row r="112" spans="1:83" ht="120" x14ac:dyDescent="0.25">
      <c r="A112" s="5" t="s">
        <v>97</v>
      </c>
      <c r="B112" s="5" t="s">
        <v>4</v>
      </c>
      <c r="C112" s="2" t="s">
        <v>131</v>
      </c>
      <c r="D112" s="1" t="s">
        <v>140</v>
      </c>
      <c r="E112" s="5"/>
      <c r="F112" s="1" t="s">
        <v>480</v>
      </c>
      <c r="G112" s="52" t="s">
        <v>217</v>
      </c>
      <c r="H112" s="54">
        <v>1765</v>
      </c>
      <c r="I112" s="54">
        <v>11132</v>
      </c>
      <c r="J112" s="55" t="s">
        <v>213</v>
      </c>
      <c r="K112" s="54">
        <v>8000</v>
      </c>
      <c r="L112" s="55" t="s">
        <v>210</v>
      </c>
      <c r="M112" s="54">
        <v>3000</v>
      </c>
      <c r="N112" s="55" t="s">
        <v>210</v>
      </c>
      <c r="O112" s="52" t="s">
        <v>371</v>
      </c>
      <c r="P112" s="55" t="s">
        <v>212</v>
      </c>
      <c r="Q112" s="54">
        <v>21066</v>
      </c>
      <c r="R112" s="55" t="s">
        <v>213</v>
      </c>
      <c r="S112" s="55" t="s">
        <v>212</v>
      </c>
      <c r="T112" s="54">
        <v>3533</v>
      </c>
      <c r="U112" s="55" t="s">
        <v>213</v>
      </c>
      <c r="V112" s="62">
        <v>50</v>
      </c>
      <c r="W112" s="55" t="s">
        <v>213</v>
      </c>
      <c r="X112" s="54">
        <v>533</v>
      </c>
      <c r="Y112" s="55" t="s">
        <v>213</v>
      </c>
      <c r="Z112" s="53">
        <v>44</v>
      </c>
      <c r="AA112" s="55" t="s">
        <v>213</v>
      </c>
      <c r="AB112" s="54">
        <v>1029</v>
      </c>
      <c r="AC112" s="55" t="s">
        <v>213</v>
      </c>
      <c r="AD112" s="53">
        <v>29</v>
      </c>
      <c r="AE112" s="55" t="s">
        <v>213</v>
      </c>
      <c r="AF112" s="53">
        <v>38</v>
      </c>
      <c r="AG112" s="55" t="s">
        <v>213</v>
      </c>
      <c r="AH112" s="54">
        <v>1970</v>
      </c>
      <c r="AI112" s="55" t="s">
        <v>213</v>
      </c>
      <c r="AJ112" s="53">
        <v>9</v>
      </c>
      <c r="AK112" s="55" t="s">
        <v>213</v>
      </c>
      <c r="AL112" s="54">
        <v>516</v>
      </c>
      <c r="AM112" s="55" t="s">
        <v>213</v>
      </c>
      <c r="AN112" s="92" t="s">
        <v>212</v>
      </c>
      <c r="AO112" s="58">
        <v>2.5</v>
      </c>
      <c r="AP112" s="58" t="s">
        <v>372</v>
      </c>
      <c r="AQ112" s="57" t="s">
        <v>215</v>
      </c>
      <c r="AR112" s="57" t="s">
        <v>212</v>
      </c>
      <c r="AS112" s="57" t="s">
        <v>214</v>
      </c>
      <c r="AT112" s="57" t="s">
        <v>214</v>
      </c>
      <c r="AU112" s="57" t="s">
        <v>212</v>
      </c>
      <c r="AV112" s="57" t="s">
        <v>214</v>
      </c>
      <c r="AW112" s="57" t="s">
        <v>214</v>
      </c>
      <c r="AX112" s="57" t="s">
        <v>212</v>
      </c>
      <c r="AY112" s="57" t="s">
        <v>215</v>
      </c>
      <c r="AZ112" s="92" t="s">
        <v>214</v>
      </c>
      <c r="BA112" s="57" t="s">
        <v>214</v>
      </c>
      <c r="BB112" s="57" t="s">
        <v>214</v>
      </c>
      <c r="BC112" s="57" t="s">
        <v>214</v>
      </c>
      <c r="BD112" s="57" t="s">
        <v>212</v>
      </c>
      <c r="BE112" s="57" t="s">
        <v>214</v>
      </c>
      <c r="BF112" s="57" t="s">
        <v>214</v>
      </c>
      <c r="BG112" s="57" t="s">
        <v>214</v>
      </c>
      <c r="BH112" s="57" t="s">
        <v>214</v>
      </c>
      <c r="BI112" s="92"/>
      <c r="BJ112" s="57" t="s">
        <v>212</v>
      </c>
      <c r="BK112" s="57">
        <v>60</v>
      </c>
      <c r="BL112" s="57" t="s">
        <v>215</v>
      </c>
      <c r="BM112" s="130">
        <v>2920</v>
      </c>
      <c r="BN112" s="57" t="s">
        <v>215</v>
      </c>
      <c r="BO112" s="77">
        <f>BM112*VLOOKUP(D112,Factors!A$49:B$54,2,FALSE)</f>
        <v>40266.799999999996</v>
      </c>
      <c r="BP112" s="57" t="s">
        <v>212</v>
      </c>
      <c r="BQ112" s="57">
        <v>17</v>
      </c>
      <c r="BR112" s="57" t="s">
        <v>215</v>
      </c>
      <c r="BS112" s="54">
        <v>6.2</v>
      </c>
      <c r="BT112" s="57" t="s">
        <v>215</v>
      </c>
      <c r="BU112" s="57" t="s">
        <v>214</v>
      </c>
      <c r="BV112" s="77">
        <v>45443.199999999997</v>
      </c>
      <c r="BW112" s="77">
        <v>115673.60000000001</v>
      </c>
      <c r="BX112" s="77">
        <v>161116.79999999999</v>
      </c>
      <c r="BY112" s="77">
        <v>201093.125</v>
      </c>
      <c r="BZ112" s="77">
        <f t="shared" si="3"/>
        <v>362209.92499999999</v>
      </c>
      <c r="CA112" s="87">
        <v>3.0969000000000002</v>
      </c>
      <c r="CB112" s="87">
        <v>9.2969000000000008</v>
      </c>
      <c r="CC112" s="77">
        <f>BM112*VLOOKUP(D112,Factors!A$49:B$54,2,FALSE)</f>
        <v>40266.799999999996</v>
      </c>
      <c r="CD112" s="60" t="s">
        <v>461</v>
      </c>
      <c r="CE112" s="93" t="s">
        <v>462</v>
      </c>
    </row>
    <row r="113" spans="1:83" ht="45" x14ac:dyDescent="0.25">
      <c r="A113" s="5" t="s">
        <v>573</v>
      </c>
      <c r="B113" s="5" t="s">
        <v>155</v>
      </c>
      <c r="C113" s="1" t="s">
        <v>129</v>
      </c>
      <c r="D113" s="1" t="s">
        <v>140</v>
      </c>
      <c r="E113" s="5"/>
      <c r="F113" s="1" t="s">
        <v>479</v>
      </c>
      <c r="G113" s="52" t="s">
        <v>311</v>
      </c>
      <c r="H113" s="54">
        <v>1750</v>
      </c>
      <c r="I113" s="54">
        <v>4877</v>
      </c>
      <c r="J113" s="55" t="s">
        <v>210</v>
      </c>
      <c r="K113" s="54">
        <v>3609</v>
      </c>
      <c r="L113" s="55" t="s">
        <v>210</v>
      </c>
      <c r="M113" s="54">
        <v>1268</v>
      </c>
      <c r="N113" s="55" t="s">
        <v>210</v>
      </c>
      <c r="O113" s="52" t="s">
        <v>404</v>
      </c>
      <c r="P113" s="55" t="s">
        <v>212</v>
      </c>
      <c r="Q113" s="54">
        <v>17000</v>
      </c>
      <c r="R113" s="55" t="s">
        <v>210</v>
      </c>
      <c r="S113" s="55" t="s">
        <v>214</v>
      </c>
      <c r="T113" s="54"/>
      <c r="U113" s="55"/>
      <c r="V113" s="62">
        <v>1</v>
      </c>
      <c r="W113" s="55" t="s">
        <v>213</v>
      </c>
      <c r="X113" s="54">
        <v>35</v>
      </c>
      <c r="Y113" s="55" t="s">
        <v>213</v>
      </c>
      <c r="Z113" s="53">
        <v>4</v>
      </c>
      <c r="AA113" s="55" t="s">
        <v>213</v>
      </c>
      <c r="AB113" s="54">
        <v>128</v>
      </c>
      <c r="AC113" s="55" t="s">
        <v>213</v>
      </c>
      <c r="AD113" s="53">
        <v>1</v>
      </c>
      <c r="AE113" s="55" t="s">
        <v>213</v>
      </c>
      <c r="AF113" s="53">
        <v>55</v>
      </c>
      <c r="AG113" s="55" t="s">
        <v>213</v>
      </c>
      <c r="AH113" s="54">
        <v>3178</v>
      </c>
      <c r="AI113" s="55" t="s">
        <v>210</v>
      </c>
      <c r="AJ113" s="53">
        <v>9</v>
      </c>
      <c r="AK113" s="55" t="s">
        <v>213</v>
      </c>
      <c r="AL113" s="54">
        <v>349</v>
      </c>
      <c r="AM113" s="55" t="s">
        <v>210</v>
      </c>
      <c r="AN113" s="92" t="s">
        <v>214</v>
      </c>
      <c r="AO113" s="58"/>
      <c r="AP113" s="58"/>
      <c r="AQ113" s="57"/>
      <c r="AR113" s="57" t="s">
        <v>214</v>
      </c>
      <c r="AS113" s="57" t="s">
        <v>214</v>
      </c>
      <c r="AT113" s="57" t="s">
        <v>214</v>
      </c>
      <c r="AU113" s="57" t="s">
        <v>214</v>
      </c>
      <c r="AV113" s="57" t="s">
        <v>212</v>
      </c>
      <c r="AW113" s="57" t="s">
        <v>214</v>
      </c>
      <c r="AX113" s="57" t="s">
        <v>212</v>
      </c>
      <c r="AY113" s="57" t="s">
        <v>216</v>
      </c>
      <c r="AZ113" s="92" t="s">
        <v>405</v>
      </c>
      <c r="BA113" s="57" t="s">
        <v>214</v>
      </c>
      <c r="BB113" s="57" t="s">
        <v>212</v>
      </c>
      <c r="BC113" s="57" t="s">
        <v>212</v>
      </c>
      <c r="BD113" s="57" t="s">
        <v>214</v>
      </c>
      <c r="BE113" s="57" t="s">
        <v>214</v>
      </c>
      <c r="BF113" s="57" t="s">
        <v>214</v>
      </c>
      <c r="BG113" s="57" t="s">
        <v>214</v>
      </c>
      <c r="BH113" s="57" t="s">
        <v>214</v>
      </c>
      <c r="BI113" s="92" t="s">
        <v>214</v>
      </c>
      <c r="BJ113" s="57" t="s">
        <v>212</v>
      </c>
      <c r="BK113" s="57">
        <v>5</v>
      </c>
      <c r="BL113" s="57" t="s">
        <v>215</v>
      </c>
      <c r="BM113" s="130">
        <v>759</v>
      </c>
      <c r="BN113" s="57" t="s">
        <v>215</v>
      </c>
      <c r="BO113" s="77">
        <f>BM113*VLOOKUP(D113,Factors!A$49:B$54,2,FALSE)</f>
        <v>10466.609999999999</v>
      </c>
      <c r="BP113" s="57" t="s">
        <v>212</v>
      </c>
      <c r="BQ113" s="57">
        <v>4</v>
      </c>
      <c r="BR113" s="57" t="s">
        <v>215</v>
      </c>
      <c r="BS113" s="59">
        <v>3.2</v>
      </c>
      <c r="BT113" s="57" t="s">
        <v>215</v>
      </c>
      <c r="BU113" s="57" t="s">
        <v>214</v>
      </c>
      <c r="BV113" s="77">
        <v>21898.329299999998</v>
      </c>
      <c r="BW113" s="77">
        <v>49387.721400000009</v>
      </c>
      <c r="BX113" s="77">
        <v>71286.050700000007</v>
      </c>
      <c r="BY113" s="77">
        <v>199864.875</v>
      </c>
      <c r="BZ113" s="77">
        <f t="shared" si="3"/>
        <v>271150.92570000002</v>
      </c>
      <c r="CA113" s="87">
        <v>1.7064000000000001</v>
      </c>
      <c r="CB113" s="87">
        <v>4.9064000000000005</v>
      </c>
      <c r="CC113" s="77">
        <f>BM113*VLOOKUP(D113,Factors!A$49:B$54,2,FALSE)</f>
        <v>10466.609999999999</v>
      </c>
      <c r="CD113" s="60"/>
      <c r="CE113" s="93"/>
    </row>
    <row r="114" spans="1:83" ht="120" x14ac:dyDescent="0.25">
      <c r="A114" s="5" t="s">
        <v>98</v>
      </c>
      <c r="B114" s="5" t="s">
        <v>4</v>
      </c>
      <c r="C114" s="1" t="s">
        <v>133</v>
      </c>
      <c r="D114" s="1" t="s">
        <v>137</v>
      </c>
      <c r="E114" s="5" t="s">
        <v>574</v>
      </c>
      <c r="F114" s="1" t="s">
        <v>482</v>
      </c>
      <c r="G114" s="52" t="s">
        <v>217</v>
      </c>
      <c r="H114" s="54">
        <v>1766</v>
      </c>
      <c r="I114" s="54">
        <v>162000</v>
      </c>
      <c r="J114" s="55" t="s">
        <v>213</v>
      </c>
      <c r="K114" s="61">
        <f>I114*VLOOKUP($F114,Factors!$B$19:$C$22,2,FALSE)</f>
        <v>111779.99999999999</v>
      </c>
      <c r="L114" s="188" t="s">
        <v>564</v>
      </c>
      <c r="M114" s="61">
        <f>I114-K114</f>
        <v>50220.000000000015</v>
      </c>
      <c r="N114" s="188" t="s">
        <v>564</v>
      </c>
      <c r="O114" s="52" t="s">
        <v>219</v>
      </c>
      <c r="P114" s="55" t="s">
        <v>212</v>
      </c>
      <c r="Q114" s="54">
        <v>38442</v>
      </c>
      <c r="R114" s="55" t="s">
        <v>213</v>
      </c>
      <c r="S114" s="55" t="s">
        <v>212</v>
      </c>
      <c r="T114" s="66">
        <v>7081</v>
      </c>
      <c r="U114" s="1" t="s">
        <v>213</v>
      </c>
      <c r="V114" s="62">
        <v>59</v>
      </c>
      <c r="W114" s="55" t="s">
        <v>213</v>
      </c>
      <c r="X114" s="54">
        <v>1533</v>
      </c>
      <c r="Y114" s="55" t="s">
        <v>213</v>
      </c>
      <c r="Z114" s="53">
        <v>45</v>
      </c>
      <c r="AA114" s="55" t="s">
        <v>213</v>
      </c>
      <c r="AB114" s="70">
        <v>3098</v>
      </c>
      <c r="AC114" s="55" t="s">
        <v>213</v>
      </c>
      <c r="AD114" s="53">
        <v>40</v>
      </c>
      <c r="AE114" s="55" t="s">
        <v>210</v>
      </c>
      <c r="AF114" s="53">
        <v>67</v>
      </c>
      <c r="AG114" s="55" t="s">
        <v>213</v>
      </c>
      <c r="AH114" s="54">
        <v>5155</v>
      </c>
      <c r="AI114" s="55" t="s">
        <v>213</v>
      </c>
      <c r="AJ114" s="53">
        <v>9</v>
      </c>
      <c r="AK114" s="55" t="s">
        <v>213</v>
      </c>
      <c r="AL114" s="54">
        <v>1418</v>
      </c>
      <c r="AM114" s="55" t="s">
        <v>213</v>
      </c>
      <c r="AN114" s="92" t="s">
        <v>214</v>
      </c>
      <c r="AO114" s="58"/>
      <c r="AP114" s="58"/>
      <c r="AQ114" s="57"/>
      <c r="AR114" s="57" t="s">
        <v>212</v>
      </c>
      <c r="AS114" s="57" t="s">
        <v>214</v>
      </c>
      <c r="AT114" s="57" t="s">
        <v>214</v>
      </c>
      <c r="AU114" s="57" t="s">
        <v>212</v>
      </c>
      <c r="AV114" s="57" t="s">
        <v>212</v>
      </c>
      <c r="AW114" s="57" t="s">
        <v>214</v>
      </c>
      <c r="AX114" s="57" t="s">
        <v>212</v>
      </c>
      <c r="AY114" s="57" t="s">
        <v>215</v>
      </c>
      <c r="AZ114" s="92" t="s">
        <v>214</v>
      </c>
      <c r="BA114" s="57" t="s">
        <v>212</v>
      </c>
      <c r="BB114" s="57" t="s">
        <v>214</v>
      </c>
      <c r="BC114" s="57" t="s">
        <v>214</v>
      </c>
      <c r="BD114" s="57" t="s">
        <v>212</v>
      </c>
      <c r="BE114" s="57" t="s">
        <v>212</v>
      </c>
      <c r="BF114" s="57" t="s">
        <v>214</v>
      </c>
      <c r="BG114" s="57" t="s">
        <v>214</v>
      </c>
      <c r="BH114" s="92" t="s">
        <v>214</v>
      </c>
      <c r="BI114" s="92" t="s">
        <v>214</v>
      </c>
      <c r="BJ114" s="57" t="s">
        <v>212</v>
      </c>
      <c r="BK114" s="57">
        <v>22</v>
      </c>
      <c r="BL114" s="57" t="s">
        <v>215</v>
      </c>
      <c r="BM114" s="130">
        <v>602</v>
      </c>
      <c r="BN114" s="57" t="s">
        <v>215</v>
      </c>
      <c r="BO114" s="77">
        <f>BM114*VLOOKUP(D114,Factors!A$49:B$54,2,FALSE)</f>
        <v>8199.24</v>
      </c>
      <c r="BP114" s="57" t="s">
        <v>212</v>
      </c>
      <c r="BQ114" s="57">
        <v>15</v>
      </c>
      <c r="BR114" s="57" t="s">
        <v>215</v>
      </c>
      <c r="BS114" s="54">
        <v>10</v>
      </c>
      <c r="BT114" s="57" t="s">
        <v>215</v>
      </c>
      <c r="BU114" s="57" t="s">
        <v>212</v>
      </c>
      <c r="BV114" s="77">
        <v>623385.88199999987</v>
      </c>
      <c r="BW114" s="77">
        <v>2775072.635999999</v>
      </c>
      <c r="BX114" s="77">
        <v>3398458.5179999988</v>
      </c>
      <c r="BY114" s="77">
        <v>117543.27489375009</v>
      </c>
      <c r="BZ114" s="77">
        <f t="shared" si="3"/>
        <v>3516001.7928937487</v>
      </c>
      <c r="CA114" s="87">
        <v>4.21875</v>
      </c>
      <c r="CB114" s="87">
        <v>14.21875</v>
      </c>
      <c r="CC114" s="77">
        <f>BM114*VLOOKUP(D114,Factors!A$49:B$54,2,FALSE)</f>
        <v>8199.24</v>
      </c>
      <c r="CD114" s="92"/>
      <c r="CE114" s="93" t="s">
        <v>463</v>
      </c>
    </row>
    <row r="115" spans="1:83" ht="75" x14ac:dyDescent="0.25">
      <c r="A115" s="5" t="s">
        <v>99</v>
      </c>
      <c r="B115" s="5" t="s">
        <v>4</v>
      </c>
      <c r="C115" s="1" t="s">
        <v>129</v>
      </c>
      <c r="D115" s="1" t="s">
        <v>136</v>
      </c>
      <c r="E115" s="5"/>
      <c r="F115" s="1" t="s">
        <v>480</v>
      </c>
      <c r="G115" s="52" t="s">
        <v>209</v>
      </c>
      <c r="H115" s="54">
        <v>1458</v>
      </c>
      <c r="I115" s="54">
        <v>18501</v>
      </c>
      <c r="J115" s="55" t="s">
        <v>213</v>
      </c>
      <c r="K115" s="54">
        <v>11207</v>
      </c>
      <c r="L115" s="55" t="s">
        <v>210</v>
      </c>
      <c r="M115" s="66">
        <v>4806</v>
      </c>
      <c r="N115" s="55" t="s">
        <v>210</v>
      </c>
      <c r="O115" s="52" t="s">
        <v>373</v>
      </c>
      <c r="P115" s="55" t="s">
        <v>212</v>
      </c>
      <c r="Q115" s="54">
        <v>7400</v>
      </c>
      <c r="R115" s="55" t="s">
        <v>213</v>
      </c>
      <c r="S115" s="55" t="s">
        <v>212</v>
      </c>
      <c r="T115" s="54">
        <v>2379</v>
      </c>
      <c r="U115" s="55" t="s">
        <v>213</v>
      </c>
      <c r="V115" s="62">
        <v>14</v>
      </c>
      <c r="W115" s="55" t="s">
        <v>213</v>
      </c>
      <c r="X115" s="54">
        <v>465</v>
      </c>
      <c r="Y115" s="55" t="s">
        <v>213</v>
      </c>
      <c r="Z115" s="53">
        <v>2</v>
      </c>
      <c r="AA115" s="55" t="s">
        <v>213</v>
      </c>
      <c r="AB115" s="54">
        <v>68</v>
      </c>
      <c r="AC115" s="55" t="s">
        <v>213</v>
      </c>
      <c r="AD115" s="53">
        <v>15</v>
      </c>
      <c r="AE115" s="55" t="s">
        <v>213</v>
      </c>
      <c r="AF115" s="53">
        <v>6</v>
      </c>
      <c r="AG115" s="55" t="s">
        <v>213</v>
      </c>
      <c r="AH115" s="54">
        <v>175</v>
      </c>
      <c r="AI115" s="55" t="s">
        <v>213</v>
      </c>
      <c r="AJ115" s="53">
        <v>0</v>
      </c>
      <c r="AK115" s="55" t="s">
        <v>213</v>
      </c>
      <c r="AL115" s="54">
        <v>0</v>
      </c>
      <c r="AM115" s="55" t="s">
        <v>213</v>
      </c>
      <c r="AN115" s="92" t="s">
        <v>212</v>
      </c>
      <c r="AO115" s="58">
        <v>4</v>
      </c>
      <c r="AP115" s="58">
        <v>2</v>
      </c>
      <c r="AQ115" s="57" t="s">
        <v>215</v>
      </c>
      <c r="AR115" s="57" t="s">
        <v>212</v>
      </c>
      <c r="AS115" s="57" t="s">
        <v>214</v>
      </c>
      <c r="AT115" s="57" t="s">
        <v>214</v>
      </c>
      <c r="AU115" s="57" t="s">
        <v>212</v>
      </c>
      <c r="AV115" s="57" t="s">
        <v>214</v>
      </c>
      <c r="AW115" s="57" t="s">
        <v>214</v>
      </c>
      <c r="AX115" s="57" t="s">
        <v>214</v>
      </c>
      <c r="AY115" s="57" t="s">
        <v>215</v>
      </c>
      <c r="AZ115" s="92" t="s">
        <v>374</v>
      </c>
      <c r="BA115" s="57" t="s">
        <v>214</v>
      </c>
      <c r="BB115" s="57" t="s">
        <v>214</v>
      </c>
      <c r="BC115" s="57" t="s">
        <v>214</v>
      </c>
      <c r="BD115" s="57" t="s">
        <v>212</v>
      </c>
      <c r="BE115" s="57" t="s">
        <v>214</v>
      </c>
      <c r="BF115" s="57" t="s">
        <v>214</v>
      </c>
      <c r="BG115" s="57" t="s">
        <v>214</v>
      </c>
      <c r="BH115" s="57"/>
      <c r="BI115" s="92" t="s">
        <v>214</v>
      </c>
      <c r="BJ115" s="57" t="s">
        <v>212</v>
      </c>
      <c r="BK115" s="57">
        <v>61</v>
      </c>
      <c r="BL115" s="57" t="s">
        <v>215</v>
      </c>
      <c r="BM115" s="130">
        <v>19775</v>
      </c>
      <c r="BN115" s="57" t="s">
        <v>215</v>
      </c>
      <c r="BO115" s="77">
        <f>BM115*VLOOKUP(D115,Factors!A$49:B$54,2,FALSE)</f>
        <v>222468.75</v>
      </c>
      <c r="BP115" s="57" t="s">
        <v>212</v>
      </c>
      <c r="BQ115" s="57">
        <v>1.5</v>
      </c>
      <c r="BR115" s="57" t="s">
        <v>215</v>
      </c>
      <c r="BS115" s="54">
        <v>1.2</v>
      </c>
      <c r="BT115" s="57" t="s">
        <v>215</v>
      </c>
      <c r="BU115" s="57" t="s">
        <v>212</v>
      </c>
      <c r="BV115" s="77">
        <v>69429.606400000004</v>
      </c>
      <c r="BW115" s="77">
        <v>176729.90720000002</v>
      </c>
      <c r="BX115" s="77">
        <v>246159.51360000001</v>
      </c>
      <c r="BY115" s="77">
        <v>71421.162500000006</v>
      </c>
      <c r="BZ115" s="77">
        <f t="shared" si="3"/>
        <v>317580.67610000004</v>
      </c>
      <c r="CA115" s="87">
        <v>0.59939999999999993</v>
      </c>
      <c r="CB115" s="87">
        <v>1.7993999999999999</v>
      </c>
      <c r="CC115" s="77">
        <f>BM115*VLOOKUP(D115,Factors!A$49:B$54,2,FALSE)</f>
        <v>222468.75</v>
      </c>
      <c r="CD115" s="60" t="s">
        <v>375</v>
      </c>
      <c r="CE115" s="93"/>
    </row>
    <row r="116" spans="1:83" ht="45" x14ac:dyDescent="0.25">
      <c r="A116" s="5" t="s">
        <v>100</v>
      </c>
      <c r="B116" s="114" t="s">
        <v>9</v>
      </c>
      <c r="C116" s="2" t="s">
        <v>131</v>
      </c>
      <c r="D116" s="1" t="s">
        <v>140</v>
      </c>
      <c r="E116" s="5" t="s">
        <v>145</v>
      </c>
      <c r="F116" s="1" t="s">
        <v>479</v>
      </c>
      <c r="G116" s="5" t="s">
        <v>209</v>
      </c>
      <c r="H116" s="66">
        <v>1000</v>
      </c>
      <c r="I116" s="66">
        <v>5062</v>
      </c>
      <c r="J116" s="1" t="s">
        <v>213</v>
      </c>
      <c r="K116" s="61">
        <f>I116*VLOOKUP($F116,Factors!$B$19:$C$22,2,FALSE)</f>
        <v>3796.5</v>
      </c>
      <c r="L116" s="188" t="s">
        <v>564</v>
      </c>
      <c r="M116" s="61">
        <f>I116-K116</f>
        <v>1265.5</v>
      </c>
      <c r="N116" s="52" t="s">
        <v>508</v>
      </c>
      <c r="O116" s="5"/>
      <c r="P116" s="1" t="s">
        <v>212</v>
      </c>
      <c r="Q116" s="54" t="s">
        <v>218</v>
      </c>
      <c r="R116" s="1"/>
      <c r="S116" s="1" t="s">
        <v>212</v>
      </c>
      <c r="T116" s="54">
        <v>747</v>
      </c>
      <c r="U116" s="1" t="s">
        <v>210</v>
      </c>
      <c r="V116" s="62">
        <v>4</v>
      </c>
      <c r="W116" s="1" t="s">
        <v>210</v>
      </c>
      <c r="X116" s="66">
        <v>136</v>
      </c>
      <c r="Y116" s="1" t="s">
        <v>215</v>
      </c>
      <c r="Z116" s="54">
        <v>1</v>
      </c>
      <c r="AA116" s="1" t="s">
        <v>210</v>
      </c>
      <c r="AB116" s="66" t="s">
        <v>218</v>
      </c>
      <c r="AC116" s="1"/>
      <c r="AD116" s="74">
        <v>4</v>
      </c>
      <c r="AE116" s="1" t="s">
        <v>213</v>
      </c>
      <c r="AF116" s="74">
        <v>1</v>
      </c>
      <c r="AG116" s="1" t="s">
        <v>213</v>
      </c>
      <c r="AH116" s="66">
        <v>300</v>
      </c>
      <c r="AI116" s="1" t="s">
        <v>210</v>
      </c>
      <c r="AJ116" s="74">
        <v>0</v>
      </c>
      <c r="AK116" s="1" t="s">
        <v>213</v>
      </c>
      <c r="AL116" s="66">
        <v>0</v>
      </c>
      <c r="AM116" s="1" t="s">
        <v>213</v>
      </c>
      <c r="AN116" s="91" t="s">
        <v>214</v>
      </c>
      <c r="AO116" s="76"/>
      <c r="AP116" s="76"/>
      <c r="AQ116" s="75"/>
      <c r="AR116" s="75" t="s">
        <v>212</v>
      </c>
      <c r="AS116" s="75" t="s">
        <v>212</v>
      </c>
      <c r="AT116" s="75" t="s">
        <v>214</v>
      </c>
      <c r="AU116" s="75" t="s">
        <v>212</v>
      </c>
      <c r="AV116" s="75" t="s">
        <v>212</v>
      </c>
      <c r="AW116" s="75" t="s">
        <v>214</v>
      </c>
      <c r="AX116" s="75" t="s">
        <v>214</v>
      </c>
      <c r="AY116" s="75" t="s">
        <v>216</v>
      </c>
      <c r="AZ116" s="91"/>
      <c r="BA116" s="75"/>
      <c r="BB116" s="75"/>
      <c r="BC116" s="75"/>
      <c r="BD116" s="75"/>
      <c r="BE116" s="75"/>
      <c r="BF116" s="75"/>
      <c r="BG116" s="75"/>
      <c r="BH116" s="91"/>
      <c r="BI116" s="91" t="s">
        <v>214</v>
      </c>
      <c r="BJ116" s="75" t="s">
        <v>212</v>
      </c>
      <c r="BK116" s="54">
        <v>3</v>
      </c>
      <c r="BL116" s="75" t="s">
        <v>216</v>
      </c>
      <c r="BM116" s="54">
        <v>390</v>
      </c>
      <c r="BN116" s="75" t="s">
        <v>216</v>
      </c>
      <c r="BO116" s="77">
        <f>BM116*VLOOKUP(D116,Factors!A$49:B$54,2,FALSE)</f>
        <v>5378.0999999999995</v>
      </c>
      <c r="BP116" s="75" t="s">
        <v>212</v>
      </c>
      <c r="BQ116" s="54">
        <v>3</v>
      </c>
      <c r="BR116" s="75" t="s">
        <v>210</v>
      </c>
      <c r="BS116" s="215">
        <v>1.5</v>
      </c>
      <c r="BT116" s="75" t="s">
        <v>210</v>
      </c>
      <c r="BU116" s="75" t="s">
        <v>212</v>
      </c>
      <c r="BV116" s="77">
        <v>23036.023049999996</v>
      </c>
      <c r="BW116" s="77">
        <v>51953.583900000005</v>
      </c>
      <c r="BX116" s="77">
        <v>74989.606950000001</v>
      </c>
      <c r="BY116" s="77">
        <v>55019.553749999999</v>
      </c>
      <c r="BZ116" s="77">
        <f t="shared" si="3"/>
        <v>130009.16070000001</v>
      </c>
      <c r="CA116" s="87">
        <v>0.799875</v>
      </c>
      <c r="CB116" s="87">
        <v>2.2998750000000001</v>
      </c>
      <c r="CC116" s="77">
        <f>BM116*VLOOKUP(D116,Factors!A$49:B$54,2,FALSE)</f>
        <v>5378.0999999999995</v>
      </c>
      <c r="CD116" s="75"/>
      <c r="CE116" s="93"/>
    </row>
    <row r="117" spans="1:83" ht="19.5" customHeight="1" x14ac:dyDescent="0.25">
      <c r="A117" s="5" t="s">
        <v>101</v>
      </c>
      <c r="B117" s="114" t="s">
        <v>9</v>
      </c>
      <c r="C117" s="2" t="s">
        <v>131</v>
      </c>
      <c r="D117" s="1" t="s">
        <v>140</v>
      </c>
      <c r="E117" s="5" t="s">
        <v>145</v>
      </c>
      <c r="F117" s="1" t="s">
        <v>480</v>
      </c>
      <c r="G117" s="5" t="s">
        <v>217</v>
      </c>
      <c r="H117" s="66">
        <v>1600</v>
      </c>
      <c r="I117" s="66">
        <v>11776</v>
      </c>
      <c r="J117" s="1" t="s">
        <v>213</v>
      </c>
      <c r="K117" s="61">
        <f>I117*VLOOKUP($F117,Factors!$B$19:$C$22,2,FALSE)</f>
        <v>8478.7199999999993</v>
      </c>
      <c r="L117" s="188" t="s">
        <v>564</v>
      </c>
      <c r="M117" s="96">
        <f>I117-K117</f>
        <v>3297.2800000000007</v>
      </c>
      <c r="N117" s="52" t="s">
        <v>508</v>
      </c>
      <c r="O117" s="5"/>
      <c r="P117" s="1" t="s">
        <v>212</v>
      </c>
      <c r="Q117" s="54" t="s">
        <v>218</v>
      </c>
      <c r="R117" s="1"/>
      <c r="S117" s="1" t="s">
        <v>212</v>
      </c>
      <c r="T117" s="54">
        <v>1739</v>
      </c>
      <c r="U117" s="1" t="s">
        <v>210</v>
      </c>
      <c r="V117" s="62">
        <v>35</v>
      </c>
      <c r="W117" s="1" t="s">
        <v>210</v>
      </c>
      <c r="X117" s="66">
        <v>1279</v>
      </c>
      <c r="Y117" s="1" t="s">
        <v>215</v>
      </c>
      <c r="Z117" s="54">
        <v>2</v>
      </c>
      <c r="AA117" s="1" t="s">
        <v>210</v>
      </c>
      <c r="AB117" s="66" t="s">
        <v>218</v>
      </c>
      <c r="AC117" s="1"/>
      <c r="AD117" s="74">
        <v>24</v>
      </c>
      <c r="AE117" s="1" t="s">
        <v>213</v>
      </c>
      <c r="AF117" s="74">
        <v>10</v>
      </c>
      <c r="AG117" s="1" t="s">
        <v>213</v>
      </c>
      <c r="AH117" s="66">
        <v>146</v>
      </c>
      <c r="AI117" s="1" t="s">
        <v>210</v>
      </c>
      <c r="AJ117" s="74">
        <v>1</v>
      </c>
      <c r="AK117" s="1" t="s">
        <v>213</v>
      </c>
      <c r="AL117" s="66">
        <v>10</v>
      </c>
      <c r="AM117" s="1" t="s">
        <v>213</v>
      </c>
      <c r="AN117" s="91" t="s">
        <v>214</v>
      </c>
      <c r="AO117" s="76"/>
      <c r="AP117" s="76"/>
      <c r="AQ117" s="75"/>
      <c r="AR117" s="75" t="s">
        <v>212</v>
      </c>
      <c r="AS117" s="75" t="s">
        <v>214</v>
      </c>
      <c r="AT117" s="75" t="s">
        <v>214</v>
      </c>
      <c r="AU117" s="75" t="s">
        <v>212</v>
      </c>
      <c r="AV117" s="75" t="s">
        <v>212</v>
      </c>
      <c r="AW117" s="75" t="s">
        <v>214</v>
      </c>
      <c r="AX117" s="75" t="s">
        <v>214</v>
      </c>
      <c r="AY117" s="75" t="s">
        <v>216</v>
      </c>
      <c r="AZ117" s="91"/>
      <c r="BA117" s="75"/>
      <c r="BB117" s="75"/>
      <c r="BC117" s="75" t="s">
        <v>212</v>
      </c>
      <c r="BD117" s="75"/>
      <c r="BE117" s="75"/>
      <c r="BF117" s="75"/>
      <c r="BG117" s="75"/>
      <c r="BH117" s="91"/>
      <c r="BI117" s="91" t="s">
        <v>214</v>
      </c>
      <c r="BJ117" s="75" t="s">
        <v>212</v>
      </c>
      <c r="BK117" s="54">
        <v>7</v>
      </c>
      <c r="BL117" s="75" t="s">
        <v>216</v>
      </c>
      <c r="BM117" s="54">
        <v>908</v>
      </c>
      <c r="BN117" s="75" t="s">
        <v>216</v>
      </c>
      <c r="BO117" s="77">
        <f>BM117*VLOOKUP(D117,Factors!A$49:B$54,2,FALSE)</f>
        <v>12521.32</v>
      </c>
      <c r="BP117" s="75" t="s">
        <v>212</v>
      </c>
      <c r="BQ117" s="54">
        <v>6</v>
      </c>
      <c r="BR117" s="75" t="s">
        <v>210</v>
      </c>
      <c r="BS117" s="215">
        <v>3.6</v>
      </c>
      <c r="BT117" s="75" t="s">
        <v>210</v>
      </c>
      <c r="BU117" s="75" t="s">
        <v>212</v>
      </c>
      <c r="BV117" s="77">
        <v>48162.521087999994</v>
      </c>
      <c r="BW117" s="77">
        <v>122595.508224</v>
      </c>
      <c r="BX117" s="77">
        <v>170758.029312</v>
      </c>
      <c r="BY117" s="77">
        <v>131310.39999999999</v>
      </c>
      <c r="BZ117" s="77">
        <f t="shared" si="3"/>
        <v>302068.42931199999</v>
      </c>
      <c r="CA117" s="87">
        <v>1.7981999999999998</v>
      </c>
      <c r="CB117" s="87">
        <v>5.3982000000000001</v>
      </c>
      <c r="CC117" s="77">
        <f>BM117*VLOOKUP(D117,Factors!A$49:B$54,2,FALSE)</f>
        <v>12521.32</v>
      </c>
      <c r="CD117" s="75"/>
      <c r="CE117" s="93"/>
    </row>
    <row r="118" spans="1:83" ht="45" x14ac:dyDescent="0.25">
      <c r="A118" s="5" t="s">
        <v>102</v>
      </c>
      <c r="B118" s="5" t="s">
        <v>4</v>
      </c>
      <c r="C118" s="1" t="s">
        <v>129</v>
      </c>
      <c r="D118" s="1" t="s">
        <v>140</v>
      </c>
      <c r="E118" s="5"/>
      <c r="F118" s="1" t="s">
        <v>479</v>
      </c>
      <c r="G118" s="5" t="s">
        <v>209</v>
      </c>
      <c r="H118" s="66">
        <v>440</v>
      </c>
      <c r="I118" s="66">
        <v>2696</v>
      </c>
      <c r="J118" s="1" t="s">
        <v>213</v>
      </c>
      <c r="K118" s="66">
        <v>2412</v>
      </c>
      <c r="L118" s="1" t="s">
        <v>213</v>
      </c>
      <c r="M118" s="54">
        <v>284</v>
      </c>
      <c r="N118" s="1" t="s">
        <v>213</v>
      </c>
      <c r="O118" s="5"/>
      <c r="P118" s="1" t="s">
        <v>212</v>
      </c>
      <c r="Q118" s="66">
        <v>48000</v>
      </c>
      <c r="R118" s="1" t="s">
        <v>210</v>
      </c>
      <c r="S118" s="1" t="s">
        <v>214</v>
      </c>
      <c r="T118" s="66"/>
      <c r="U118" s="1"/>
      <c r="V118" s="62">
        <v>2</v>
      </c>
      <c r="W118" s="1" t="s">
        <v>210</v>
      </c>
      <c r="X118" s="66">
        <v>83</v>
      </c>
      <c r="Y118" s="1" t="s">
        <v>210</v>
      </c>
      <c r="Z118" s="74">
        <v>0</v>
      </c>
      <c r="AA118" s="1"/>
      <c r="AB118" s="66">
        <v>0</v>
      </c>
      <c r="AC118" s="1"/>
      <c r="AD118" s="74">
        <v>2</v>
      </c>
      <c r="AE118" s="1" t="s">
        <v>210</v>
      </c>
      <c r="AF118" s="74">
        <v>0</v>
      </c>
      <c r="AG118" s="1"/>
      <c r="AH118" s="66">
        <v>0</v>
      </c>
      <c r="AI118" s="1"/>
      <c r="AJ118" s="74">
        <v>0</v>
      </c>
      <c r="AK118" s="1"/>
      <c r="AL118" s="66">
        <v>0</v>
      </c>
      <c r="AM118" s="1"/>
      <c r="AN118" s="91" t="s">
        <v>212</v>
      </c>
      <c r="AO118" s="76">
        <v>1.5</v>
      </c>
      <c r="AP118" s="76">
        <v>0.5</v>
      </c>
      <c r="AQ118" s="75"/>
      <c r="AR118" s="75" t="s">
        <v>212</v>
      </c>
      <c r="AS118" s="75" t="s">
        <v>214</v>
      </c>
      <c r="AT118" s="75" t="s">
        <v>214</v>
      </c>
      <c r="AU118" s="75" t="s">
        <v>214</v>
      </c>
      <c r="AV118" s="75" t="s">
        <v>214</v>
      </c>
      <c r="AW118" s="75" t="s">
        <v>214</v>
      </c>
      <c r="AX118" s="75" t="s">
        <v>214</v>
      </c>
      <c r="AY118" s="75"/>
      <c r="AZ118" s="91" t="s">
        <v>487</v>
      </c>
      <c r="BA118" s="75" t="s">
        <v>214</v>
      </c>
      <c r="BB118" s="75" t="s">
        <v>214</v>
      </c>
      <c r="BC118" s="75" t="s">
        <v>214</v>
      </c>
      <c r="BD118" s="75" t="s">
        <v>212</v>
      </c>
      <c r="BE118" s="75" t="s">
        <v>214</v>
      </c>
      <c r="BF118" s="75" t="s">
        <v>214</v>
      </c>
      <c r="BG118" s="75" t="s">
        <v>214</v>
      </c>
      <c r="BH118" s="75" t="s">
        <v>214</v>
      </c>
      <c r="BI118" s="91" t="s">
        <v>214</v>
      </c>
      <c r="BJ118" s="75" t="s">
        <v>212</v>
      </c>
      <c r="BK118" s="75">
        <v>7</v>
      </c>
      <c r="BL118" s="75" t="s">
        <v>216</v>
      </c>
      <c r="BM118" s="132">
        <v>510</v>
      </c>
      <c r="BN118" s="75" t="s">
        <v>216</v>
      </c>
      <c r="BO118" s="77">
        <f>BM118*VLOOKUP(D118,Factors!A$49:B$54,2,FALSE)</f>
        <v>7032.9</v>
      </c>
      <c r="BP118" s="75" t="s">
        <v>212</v>
      </c>
      <c r="BQ118" s="75">
        <v>1</v>
      </c>
      <c r="BR118" s="75" t="s">
        <v>213</v>
      </c>
      <c r="BS118" s="78">
        <v>0.85</v>
      </c>
      <c r="BT118" s="75" t="s">
        <v>213</v>
      </c>
      <c r="BU118" s="75" t="s">
        <v>214</v>
      </c>
      <c r="BV118" s="77">
        <v>14635.292399999998</v>
      </c>
      <c r="BW118" s="77">
        <v>33007.255200000007</v>
      </c>
      <c r="BX118" s="77">
        <v>47642.547600000005</v>
      </c>
      <c r="BY118" s="77">
        <v>2392.3812499999999</v>
      </c>
      <c r="BZ118" s="77">
        <f t="shared" si="3"/>
        <v>50034.928850000004</v>
      </c>
      <c r="CA118" s="87">
        <v>0.45326249999999996</v>
      </c>
      <c r="CB118" s="87">
        <v>1.3032625</v>
      </c>
      <c r="CC118" s="77">
        <f>BM118*VLOOKUP(D118,Factors!A$49:B$54,2,FALSE)</f>
        <v>7032.9</v>
      </c>
      <c r="CD118" s="68"/>
      <c r="CE118" s="93"/>
    </row>
    <row r="119" spans="1:83" ht="75" x14ac:dyDescent="0.25">
      <c r="A119" s="5" t="s">
        <v>103</v>
      </c>
      <c r="B119" s="5" t="s">
        <v>4</v>
      </c>
      <c r="C119" s="1" t="s">
        <v>129</v>
      </c>
      <c r="D119" s="1" t="s">
        <v>138</v>
      </c>
      <c r="E119" s="5"/>
      <c r="F119" s="1" t="s">
        <v>479</v>
      </c>
      <c r="G119" s="52" t="s">
        <v>209</v>
      </c>
      <c r="H119" s="54">
        <v>428</v>
      </c>
      <c r="I119" s="54">
        <v>4920</v>
      </c>
      <c r="J119" s="55" t="s">
        <v>213</v>
      </c>
      <c r="K119" s="54">
        <v>4185</v>
      </c>
      <c r="L119" s="55" t="s">
        <v>213</v>
      </c>
      <c r="M119" s="54">
        <v>735</v>
      </c>
      <c r="N119" s="55" t="s">
        <v>210</v>
      </c>
      <c r="O119" s="52" t="s">
        <v>214</v>
      </c>
      <c r="P119" s="55" t="s">
        <v>212</v>
      </c>
      <c r="Q119" s="54">
        <v>16921</v>
      </c>
      <c r="R119" s="55" t="s">
        <v>213</v>
      </c>
      <c r="S119" s="55" t="s">
        <v>212</v>
      </c>
      <c r="T119" s="54">
        <v>353</v>
      </c>
      <c r="U119" s="55" t="s">
        <v>213</v>
      </c>
      <c r="V119" s="62">
        <v>6</v>
      </c>
      <c r="W119" s="55" t="s">
        <v>213</v>
      </c>
      <c r="X119" s="54">
        <v>81</v>
      </c>
      <c r="Y119" s="55" t="s">
        <v>213</v>
      </c>
      <c r="Z119" s="53">
        <v>0</v>
      </c>
      <c r="AA119" s="55" t="s">
        <v>213</v>
      </c>
      <c r="AB119" s="54">
        <v>0</v>
      </c>
      <c r="AC119" s="55" t="s">
        <v>213</v>
      </c>
      <c r="AD119" s="53">
        <v>3</v>
      </c>
      <c r="AE119" s="55" t="s">
        <v>213</v>
      </c>
      <c r="AF119" s="53">
        <v>3</v>
      </c>
      <c r="AG119" s="55" t="s">
        <v>213</v>
      </c>
      <c r="AH119" s="54">
        <v>3</v>
      </c>
      <c r="AI119" s="55" t="s">
        <v>213</v>
      </c>
      <c r="AJ119" s="53">
        <v>1</v>
      </c>
      <c r="AK119" s="55" t="s">
        <v>213</v>
      </c>
      <c r="AL119" s="54">
        <v>6</v>
      </c>
      <c r="AM119" s="55" t="s">
        <v>213</v>
      </c>
      <c r="AN119" s="92" t="s">
        <v>214</v>
      </c>
      <c r="AO119" s="58"/>
      <c r="AP119" s="58"/>
      <c r="AQ119" s="57"/>
      <c r="AR119" s="57" t="s">
        <v>212</v>
      </c>
      <c r="AS119" s="57" t="s">
        <v>214</v>
      </c>
      <c r="AT119" s="57" t="s">
        <v>214</v>
      </c>
      <c r="AU119" s="57" t="s">
        <v>214</v>
      </c>
      <c r="AV119" s="57" t="s">
        <v>214</v>
      </c>
      <c r="AW119" s="57" t="s">
        <v>214</v>
      </c>
      <c r="AX119" s="57" t="s">
        <v>214</v>
      </c>
      <c r="AY119" s="57" t="s">
        <v>215</v>
      </c>
      <c r="AZ119" s="92" t="s">
        <v>376</v>
      </c>
      <c r="BA119" s="57" t="s">
        <v>214</v>
      </c>
      <c r="BB119" s="57" t="s">
        <v>214</v>
      </c>
      <c r="BC119" s="57" t="s">
        <v>214</v>
      </c>
      <c r="BD119" s="57" t="s">
        <v>212</v>
      </c>
      <c r="BE119" s="57" t="s">
        <v>214</v>
      </c>
      <c r="BF119" s="57" t="s">
        <v>214</v>
      </c>
      <c r="BG119" s="57" t="s">
        <v>212</v>
      </c>
      <c r="BH119" s="57" t="s">
        <v>214</v>
      </c>
      <c r="BI119" s="92" t="s">
        <v>214</v>
      </c>
      <c r="BJ119" s="57" t="s">
        <v>212</v>
      </c>
      <c r="BK119" s="57">
        <v>44</v>
      </c>
      <c r="BL119" s="57" t="s">
        <v>216</v>
      </c>
      <c r="BM119" s="130">
        <v>1600</v>
      </c>
      <c r="BN119" s="57" t="s">
        <v>216</v>
      </c>
      <c r="BO119" s="77">
        <f>BM119*VLOOKUP(D119,Factors!A$49:B$54,2,FALSE)</f>
        <v>19056</v>
      </c>
      <c r="BP119" s="57" t="s">
        <v>214</v>
      </c>
      <c r="BQ119" s="57"/>
      <c r="BR119" s="57"/>
      <c r="BS119" s="59"/>
      <c r="BT119" s="57"/>
      <c r="BU119" s="57" t="s">
        <v>218</v>
      </c>
      <c r="BV119" s="77">
        <v>25294.976999999995</v>
      </c>
      <c r="BW119" s="77">
        <v>57070.426500000009</v>
      </c>
      <c r="BX119" s="77">
        <v>82365.4035</v>
      </c>
      <c r="BY119" s="77">
        <v>21.55489875</v>
      </c>
      <c r="BZ119" s="77">
        <f t="shared" si="3"/>
        <v>82386.958398749994</v>
      </c>
      <c r="CA119" s="87">
        <v>0</v>
      </c>
      <c r="CB119" s="87">
        <v>0</v>
      </c>
      <c r="CC119" s="77">
        <f>BM119*VLOOKUP(D119,Factors!A$49:B$54,2,FALSE)</f>
        <v>19056</v>
      </c>
      <c r="CD119" s="60" t="s">
        <v>377</v>
      </c>
      <c r="CE119" s="93" t="s">
        <v>464</v>
      </c>
    </row>
    <row r="120" spans="1:83" ht="45" x14ac:dyDescent="0.25">
      <c r="A120" s="5" t="s">
        <v>104</v>
      </c>
      <c r="B120" s="114" t="s">
        <v>50</v>
      </c>
      <c r="C120" s="2" t="s">
        <v>131</v>
      </c>
      <c r="D120" s="1" t="s">
        <v>139</v>
      </c>
      <c r="E120" s="5" t="s">
        <v>146</v>
      </c>
      <c r="F120" s="1" t="s">
        <v>482</v>
      </c>
      <c r="G120" s="5" t="s">
        <v>489</v>
      </c>
      <c r="H120" s="96">
        <v>1872</v>
      </c>
      <c r="I120" s="66">
        <v>330000</v>
      </c>
      <c r="J120" s="1" t="s">
        <v>210</v>
      </c>
      <c r="K120" s="61">
        <f>I120*VLOOKUP($F120,Factors!$B$19:$C$22,2,FALSE)</f>
        <v>227699.99999999997</v>
      </c>
      <c r="L120" s="188" t="s">
        <v>564</v>
      </c>
      <c r="M120" s="96">
        <f>I120-K120</f>
        <v>102300.00000000003</v>
      </c>
      <c r="N120" s="52" t="s">
        <v>508</v>
      </c>
      <c r="O120" s="5"/>
      <c r="P120" s="1" t="s">
        <v>212</v>
      </c>
      <c r="Q120" s="66">
        <v>74431</v>
      </c>
      <c r="R120" s="1" t="s">
        <v>210</v>
      </c>
      <c r="S120" s="1" t="s">
        <v>212</v>
      </c>
      <c r="T120" s="66">
        <v>9409</v>
      </c>
      <c r="U120" s="1" t="s">
        <v>210</v>
      </c>
      <c r="V120" s="62">
        <v>43</v>
      </c>
      <c r="W120" s="1" t="s">
        <v>213</v>
      </c>
      <c r="X120" s="66">
        <v>1649</v>
      </c>
      <c r="Y120" s="1" t="s">
        <v>213</v>
      </c>
      <c r="Z120" s="74"/>
      <c r="AA120" s="1"/>
      <c r="AB120" s="66"/>
      <c r="AC120" s="1"/>
      <c r="AD120" s="74"/>
      <c r="AE120" s="1"/>
      <c r="AF120" s="74">
        <v>125</v>
      </c>
      <c r="AG120" s="1" t="s">
        <v>213</v>
      </c>
      <c r="AH120" s="66">
        <v>12078</v>
      </c>
      <c r="AI120" s="1" t="s">
        <v>213</v>
      </c>
      <c r="AJ120" s="74"/>
      <c r="AK120" s="1"/>
      <c r="AL120" s="66"/>
      <c r="AM120" s="1"/>
      <c r="AN120" s="91" t="s">
        <v>226</v>
      </c>
      <c r="AO120" s="76"/>
      <c r="AP120" s="76"/>
      <c r="AQ120" s="75"/>
      <c r="AR120" s="75" t="s">
        <v>212</v>
      </c>
      <c r="AS120" s="75" t="s">
        <v>214</v>
      </c>
      <c r="AT120" s="75" t="s">
        <v>212</v>
      </c>
      <c r="AU120" s="75" t="s">
        <v>212</v>
      </c>
      <c r="AV120" s="75" t="s">
        <v>212</v>
      </c>
      <c r="AW120" s="75" t="s">
        <v>212</v>
      </c>
      <c r="AX120" s="75"/>
      <c r="AY120" s="75"/>
      <c r="AZ120" s="91" t="s">
        <v>250</v>
      </c>
      <c r="BA120" s="75" t="s">
        <v>212</v>
      </c>
      <c r="BB120" s="75" t="s">
        <v>212</v>
      </c>
      <c r="BC120" s="75" t="s">
        <v>212</v>
      </c>
      <c r="BD120" s="75" t="s">
        <v>212</v>
      </c>
      <c r="BE120" s="75" t="s">
        <v>212</v>
      </c>
      <c r="BF120" s="75" t="s">
        <v>212</v>
      </c>
      <c r="BG120" s="75" t="s">
        <v>212</v>
      </c>
      <c r="BH120" s="91"/>
      <c r="BI120" s="91" t="s">
        <v>251</v>
      </c>
      <c r="BJ120" s="75" t="s">
        <v>212</v>
      </c>
      <c r="BK120" s="75">
        <v>384</v>
      </c>
      <c r="BL120" s="75" t="s">
        <v>216</v>
      </c>
      <c r="BM120" s="132">
        <v>5707</v>
      </c>
      <c r="BN120" s="75" t="s">
        <v>216</v>
      </c>
      <c r="BO120" s="77">
        <f>BM120*VLOOKUP(D120,Factors!A$49:B$54,2,FALSE)</f>
        <v>88001.94</v>
      </c>
      <c r="BP120" s="75" t="s">
        <v>212</v>
      </c>
      <c r="BQ120" s="75">
        <v>29</v>
      </c>
      <c r="BR120" s="75" t="s">
        <v>210</v>
      </c>
      <c r="BS120" s="78">
        <v>17.54</v>
      </c>
      <c r="BT120" s="75" t="s">
        <v>210</v>
      </c>
      <c r="BU120" s="75" t="s">
        <v>214</v>
      </c>
      <c r="BV120" s="77">
        <v>796927.22999999975</v>
      </c>
      <c r="BW120" s="77">
        <v>3549182.6699999995</v>
      </c>
      <c r="BX120" s="77">
        <v>4346109.8999999994</v>
      </c>
      <c r="BY120" s="77">
        <v>0</v>
      </c>
      <c r="BZ120" s="77">
        <f t="shared" si="3"/>
        <v>4346109.8999999994</v>
      </c>
      <c r="CA120" s="87">
        <v>7.3996874999999989</v>
      </c>
      <c r="CB120" s="87">
        <v>24.939687499999998</v>
      </c>
      <c r="CC120" s="77">
        <f>BM120*VLOOKUP(D120,Factors!A$49:B$54,2,FALSE)</f>
        <v>88001.94</v>
      </c>
      <c r="CD120" s="75"/>
      <c r="CE120" s="106"/>
    </row>
    <row r="121" spans="1:83" ht="120" x14ac:dyDescent="0.25">
      <c r="A121" s="5" t="s">
        <v>105</v>
      </c>
      <c r="B121" s="5" t="s">
        <v>4</v>
      </c>
      <c r="C121" s="1" t="s">
        <v>129</v>
      </c>
      <c r="D121" s="1" t="s">
        <v>137</v>
      </c>
      <c r="E121" s="5"/>
      <c r="F121" s="1" t="s">
        <v>479</v>
      </c>
      <c r="G121" s="52" t="s">
        <v>209</v>
      </c>
      <c r="H121" s="54">
        <v>1200</v>
      </c>
      <c r="I121" s="54">
        <v>8944</v>
      </c>
      <c r="J121" s="55" t="s">
        <v>213</v>
      </c>
      <c r="K121" s="54">
        <v>5431</v>
      </c>
      <c r="L121" s="55" t="s">
        <v>213</v>
      </c>
      <c r="M121" s="79">
        <v>3513</v>
      </c>
      <c r="N121" s="55" t="s">
        <v>210</v>
      </c>
      <c r="O121" s="52" t="s">
        <v>214</v>
      </c>
      <c r="P121" s="55" t="s">
        <v>212</v>
      </c>
      <c r="Q121" s="54">
        <v>10254</v>
      </c>
      <c r="R121" s="55" t="s">
        <v>213</v>
      </c>
      <c r="S121" s="55" t="s">
        <v>212</v>
      </c>
      <c r="T121" s="54">
        <v>2500</v>
      </c>
      <c r="U121" s="55" t="s">
        <v>210</v>
      </c>
      <c r="V121" s="62">
        <v>21</v>
      </c>
      <c r="W121" s="55" t="s">
        <v>213</v>
      </c>
      <c r="X121" s="54">
        <v>1251</v>
      </c>
      <c r="Y121" s="55" t="s">
        <v>213</v>
      </c>
      <c r="Z121" s="53">
        <v>12</v>
      </c>
      <c r="AA121" s="55" t="s">
        <v>213</v>
      </c>
      <c r="AB121" s="70">
        <v>360</v>
      </c>
      <c r="AC121" s="55" t="s">
        <v>210</v>
      </c>
      <c r="AD121" s="53">
        <v>15</v>
      </c>
      <c r="AE121" s="55" t="s">
        <v>213</v>
      </c>
      <c r="AF121" s="53">
        <v>44</v>
      </c>
      <c r="AG121" s="55" t="s">
        <v>213</v>
      </c>
      <c r="AH121" s="54">
        <v>960</v>
      </c>
      <c r="AI121" s="55" t="s">
        <v>210</v>
      </c>
      <c r="AJ121" s="53">
        <v>7</v>
      </c>
      <c r="AK121" s="55" t="s">
        <v>213</v>
      </c>
      <c r="AL121" s="54">
        <v>1500</v>
      </c>
      <c r="AM121" s="55" t="s">
        <v>210</v>
      </c>
      <c r="AN121" s="92" t="s">
        <v>226</v>
      </c>
      <c r="AO121" s="58"/>
      <c r="AP121" s="58"/>
      <c r="AQ121" s="57"/>
      <c r="AR121" s="57" t="s">
        <v>212</v>
      </c>
      <c r="AS121" s="57" t="s">
        <v>214</v>
      </c>
      <c r="AT121" s="57" t="s">
        <v>214</v>
      </c>
      <c r="AU121" s="57" t="s">
        <v>212</v>
      </c>
      <c r="AV121" s="57" t="s">
        <v>212</v>
      </c>
      <c r="AW121" s="57" t="s">
        <v>214</v>
      </c>
      <c r="AX121" s="57" t="s">
        <v>212</v>
      </c>
      <c r="AY121" s="57" t="s">
        <v>215</v>
      </c>
      <c r="AZ121" s="92" t="s">
        <v>378</v>
      </c>
      <c r="BA121" s="57" t="s">
        <v>214</v>
      </c>
      <c r="BB121" s="57" t="s">
        <v>214</v>
      </c>
      <c r="BC121" s="57" t="s">
        <v>214</v>
      </c>
      <c r="BD121" s="57" t="s">
        <v>212</v>
      </c>
      <c r="BE121" s="57" t="s">
        <v>212</v>
      </c>
      <c r="BF121" s="57" t="s">
        <v>214</v>
      </c>
      <c r="BG121" s="57" t="s">
        <v>212</v>
      </c>
      <c r="BH121" s="57" t="s">
        <v>379</v>
      </c>
      <c r="BI121" s="92" t="s">
        <v>214</v>
      </c>
      <c r="BJ121" s="57" t="s">
        <v>212</v>
      </c>
      <c r="BK121" s="57">
        <v>60</v>
      </c>
      <c r="BL121" s="57" t="s">
        <v>216</v>
      </c>
      <c r="BM121" s="130">
        <v>6000</v>
      </c>
      <c r="BN121" s="57" t="s">
        <v>216</v>
      </c>
      <c r="BO121" s="77">
        <f>BM121*VLOOKUP(D121,Factors!A$49:B$54,2,FALSE)</f>
        <v>81720</v>
      </c>
      <c r="BP121" s="57" t="s">
        <v>212</v>
      </c>
      <c r="BQ121" s="57">
        <v>3</v>
      </c>
      <c r="BR121" s="57" t="s">
        <v>215</v>
      </c>
      <c r="BS121" s="59">
        <v>1.2</v>
      </c>
      <c r="BT121" s="57" t="s">
        <v>215</v>
      </c>
      <c r="BU121" s="57" t="s">
        <v>214</v>
      </c>
      <c r="BV121" s="77">
        <v>45920.734299999989</v>
      </c>
      <c r="BW121" s="77">
        <v>103565.9114</v>
      </c>
      <c r="BX121" s="77">
        <v>149486.64569999999</v>
      </c>
      <c r="BY121" s="77">
        <v>29271.794999999998</v>
      </c>
      <c r="BZ121" s="77">
        <f t="shared" si="3"/>
        <v>178758.44069999998</v>
      </c>
      <c r="CA121" s="87">
        <v>0.63990000000000002</v>
      </c>
      <c r="CB121" s="87">
        <v>1.8399000000000001</v>
      </c>
      <c r="CC121" s="77">
        <f>BM121*VLOOKUP(D121,Factors!A$49:B$54,2,FALSE)</f>
        <v>81720</v>
      </c>
      <c r="CD121" s="60" t="s">
        <v>465</v>
      </c>
      <c r="CE121" s="93" t="s">
        <v>380</v>
      </c>
    </row>
    <row r="122" spans="1:83" ht="75" x14ac:dyDescent="0.25">
      <c r="A122" s="5" t="s">
        <v>106</v>
      </c>
      <c r="B122" s="5" t="s">
        <v>4</v>
      </c>
      <c r="C122" s="1" t="s">
        <v>129</v>
      </c>
      <c r="D122" s="1" t="s">
        <v>136</v>
      </c>
      <c r="E122" s="5"/>
      <c r="F122" s="1" t="s">
        <v>479</v>
      </c>
      <c r="G122" s="52" t="s">
        <v>217</v>
      </c>
      <c r="H122" s="54">
        <v>3000</v>
      </c>
      <c r="I122" s="54">
        <v>5000</v>
      </c>
      <c r="J122" s="55" t="s">
        <v>210</v>
      </c>
      <c r="K122" s="54">
        <v>3725</v>
      </c>
      <c r="L122" s="55" t="s">
        <v>210</v>
      </c>
      <c r="M122" s="54">
        <v>500</v>
      </c>
      <c r="N122" s="55"/>
      <c r="O122" s="52" t="s">
        <v>214</v>
      </c>
      <c r="P122" s="55" t="s">
        <v>212</v>
      </c>
      <c r="Q122" s="54" t="s">
        <v>218</v>
      </c>
      <c r="R122" s="55" t="s">
        <v>210</v>
      </c>
      <c r="S122" s="55" t="s">
        <v>212</v>
      </c>
      <c r="T122" s="54" t="s">
        <v>218</v>
      </c>
      <c r="U122" s="55" t="s">
        <v>210</v>
      </c>
      <c r="V122" s="62">
        <v>45</v>
      </c>
      <c r="W122" s="55" t="s">
        <v>210</v>
      </c>
      <c r="X122" s="61">
        <v>1890</v>
      </c>
      <c r="Y122" s="55"/>
      <c r="Z122" s="53">
        <v>1</v>
      </c>
      <c r="AA122" s="55" t="s">
        <v>213</v>
      </c>
      <c r="AB122" s="54">
        <v>100</v>
      </c>
      <c r="AC122" s="55" t="s">
        <v>213</v>
      </c>
      <c r="AD122" s="53">
        <v>50</v>
      </c>
      <c r="AE122" s="55" t="s">
        <v>210</v>
      </c>
      <c r="AF122" s="53">
        <v>3</v>
      </c>
      <c r="AG122" s="55" t="s">
        <v>213</v>
      </c>
      <c r="AH122" s="54">
        <v>21</v>
      </c>
      <c r="AI122" s="55" t="s">
        <v>213</v>
      </c>
      <c r="AJ122" s="53">
        <v>1</v>
      </c>
      <c r="AK122" s="55" t="s">
        <v>213</v>
      </c>
      <c r="AL122" s="54">
        <v>20</v>
      </c>
      <c r="AM122" s="55" t="s">
        <v>213</v>
      </c>
      <c r="AN122" s="92" t="s">
        <v>214</v>
      </c>
      <c r="AO122" s="58"/>
      <c r="AP122" s="58"/>
      <c r="AQ122" s="57"/>
      <c r="AR122" s="57" t="s">
        <v>212</v>
      </c>
      <c r="AS122" s="57" t="s">
        <v>214</v>
      </c>
      <c r="AT122" s="57" t="s">
        <v>214</v>
      </c>
      <c r="AU122" s="57" t="s">
        <v>212</v>
      </c>
      <c r="AV122" s="57" t="s">
        <v>214</v>
      </c>
      <c r="AW122" s="57" t="s">
        <v>212</v>
      </c>
      <c r="AX122" s="57" t="s">
        <v>212</v>
      </c>
      <c r="AY122" s="57" t="s">
        <v>215</v>
      </c>
      <c r="AZ122" s="92" t="s">
        <v>381</v>
      </c>
      <c r="BA122" s="57" t="s">
        <v>214</v>
      </c>
      <c r="BB122" s="57" t="s">
        <v>212</v>
      </c>
      <c r="BC122" s="57" t="s">
        <v>212</v>
      </c>
      <c r="BD122" s="57" t="s">
        <v>212</v>
      </c>
      <c r="BE122" s="57" t="s">
        <v>214</v>
      </c>
      <c r="BF122" s="57" t="s">
        <v>214</v>
      </c>
      <c r="BG122" s="57" t="s">
        <v>214</v>
      </c>
      <c r="BH122" s="57" t="s">
        <v>214</v>
      </c>
      <c r="BI122" s="92" t="s">
        <v>214</v>
      </c>
      <c r="BJ122" s="57" t="s">
        <v>212</v>
      </c>
      <c r="BK122" s="57">
        <v>20</v>
      </c>
      <c r="BL122" s="57" t="s">
        <v>215</v>
      </c>
      <c r="BM122" s="130">
        <v>1000</v>
      </c>
      <c r="BN122" s="57" t="s">
        <v>216</v>
      </c>
      <c r="BO122" s="77">
        <f>BM122*VLOOKUP(D122,Factors!A$49:B$54,2,FALSE)</f>
        <v>11250</v>
      </c>
      <c r="BP122" s="57" t="s">
        <v>212</v>
      </c>
      <c r="BQ122" s="81">
        <v>1</v>
      </c>
      <c r="BR122" s="57" t="s">
        <v>215</v>
      </c>
      <c r="BS122" s="59">
        <v>0</v>
      </c>
      <c r="BT122" s="57" t="s">
        <v>215</v>
      </c>
      <c r="BU122" s="57" t="s">
        <v>212</v>
      </c>
      <c r="BV122" s="77">
        <v>24650.560000000001</v>
      </c>
      <c r="BW122" s="77">
        <v>55594.879999999997</v>
      </c>
      <c r="BX122" s="77">
        <v>80245.440000000002</v>
      </c>
      <c r="BY122" s="77">
        <v>53773.168749999997</v>
      </c>
      <c r="BZ122" s="77">
        <f t="shared" si="3"/>
        <v>134018.60875000001</v>
      </c>
      <c r="CA122" s="87">
        <v>0</v>
      </c>
      <c r="CB122" s="87">
        <v>0</v>
      </c>
      <c r="CC122" s="77">
        <f>BM122*VLOOKUP(D122,Factors!A$49:B$54,2,FALSE)</f>
        <v>11250</v>
      </c>
      <c r="CD122" s="60" t="s">
        <v>382</v>
      </c>
      <c r="CE122" s="93" t="s">
        <v>383</v>
      </c>
    </row>
    <row r="123" spans="1:83" ht="45" x14ac:dyDescent="0.25">
      <c r="A123" s="5" t="s">
        <v>107</v>
      </c>
      <c r="B123" s="5" t="s">
        <v>4</v>
      </c>
      <c r="C123" s="1" t="s">
        <v>129</v>
      </c>
      <c r="D123" s="1" t="s">
        <v>137</v>
      </c>
      <c r="E123" s="5"/>
      <c r="F123" s="1" t="s">
        <v>480</v>
      </c>
      <c r="G123" s="52" t="s">
        <v>217</v>
      </c>
      <c r="H123" s="54">
        <v>2035</v>
      </c>
      <c r="I123" s="54">
        <v>20183</v>
      </c>
      <c r="J123" s="55" t="s">
        <v>213</v>
      </c>
      <c r="K123" s="54">
        <v>17000</v>
      </c>
      <c r="L123" s="55" t="s">
        <v>210</v>
      </c>
      <c r="M123" s="79">
        <v>3183</v>
      </c>
      <c r="N123" s="55" t="s">
        <v>210</v>
      </c>
      <c r="O123" s="52" t="s">
        <v>211</v>
      </c>
      <c r="P123" s="55" t="s">
        <v>214</v>
      </c>
      <c r="Q123" s="54"/>
      <c r="R123" s="55"/>
      <c r="S123" s="55" t="s">
        <v>212</v>
      </c>
      <c r="T123" s="54">
        <v>7779</v>
      </c>
      <c r="U123" s="55" t="s">
        <v>213</v>
      </c>
      <c r="V123" s="62">
        <v>32</v>
      </c>
      <c r="W123" s="55" t="s">
        <v>213</v>
      </c>
      <c r="X123" s="54">
        <v>2243</v>
      </c>
      <c r="Y123" s="55" t="s">
        <v>213</v>
      </c>
      <c r="Z123" s="53">
        <v>8</v>
      </c>
      <c r="AA123" s="55" t="s">
        <v>213</v>
      </c>
      <c r="AB123" s="70">
        <v>709</v>
      </c>
      <c r="AC123" s="55" t="s">
        <v>213</v>
      </c>
      <c r="AD123" s="53">
        <v>40</v>
      </c>
      <c r="AE123" s="55" t="s">
        <v>213</v>
      </c>
      <c r="AF123" s="53">
        <v>10</v>
      </c>
      <c r="AG123" s="55" t="s">
        <v>210</v>
      </c>
      <c r="AH123" s="54">
        <v>40</v>
      </c>
      <c r="AI123" s="55" t="s">
        <v>210</v>
      </c>
      <c r="AJ123" s="53">
        <v>30</v>
      </c>
      <c r="AK123" s="55"/>
      <c r="AL123" s="54">
        <v>600</v>
      </c>
      <c r="AM123" s="55" t="s">
        <v>210</v>
      </c>
      <c r="AN123" s="92" t="s">
        <v>212</v>
      </c>
      <c r="AO123" s="58">
        <v>4.5</v>
      </c>
      <c r="AP123" s="58">
        <v>0</v>
      </c>
      <c r="AQ123" s="92" t="s">
        <v>215</v>
      </c>
      <c r="AR123" s="57" t="s">
        <v>212</v>
      </c>
      <c r="AS123" s="57" t="s">
        <v>214</v>
      </c>
      <c r="AT123" s="57" t="s">
        <v>214</v>
      </c>
      <c r="AU123" s="57" t="s">
        <v>212</v>
      </c>
      <c r="AV123" s="57" t="s">
        <v>214</v>
      </c>
      <c r="AW123" s="57" t="s">
        <v>214</v>
      </c>
      <c r="AX123" s="57" t="s">
        <v>212</v>
      </c>
      <c r="AY123" s="57" t="s">
        <v>215</v>
      </c>
      <c r="AZ123" s="92" t="s">
        <v>406</v>
      </c>
      <c r="BA123" s="57" t="s">
        <v>214</v>
      </c>
      <c r="BB123" s="57" t="s">
        <v>212</v>
      </c>
      <c r="BC123" s="57" t="s">
        <v>212</v>
      </c>
      <c r="BD123" s="57" t="s">
        <v>212</v>
      </c>
      <c r="BE123" s="57" t="s">
        <v>214</v>
      </c>
      <c r="BF123" s="57" t="s">
        <v>214</v>
      </c>
      <c r="BG123" s="57" t="s">
        <v>214</v>
      </c>
      <c r="BH123" s="57" t="s">
        <v>214</v>
      </c>
      <c r="BI123" s="92" t="s">
        <v>214</v>
      </c>
      <c r="BJ123" s="57" t="s">
        <v>212</v>
      </c>
      <c r="BK123" s="57">
        <v>16</v>
      </c>
      <c r="BL123" s="57" t="s">
        <v>215</v>
      </c>
      <c r="BM123" s="130">
        <v>250</v>
      </c>
      <c r="BN123" s="57" t="s">
        <v>216</v>
      </c>
      <c r="BO123" s="77">
        <f>BM123*VLOOKUP(D123,Factors!A$49:B$54,2,FALSE)</f>
        <v>3405</v>
      </c>
      <c r="BP123" s="57" t="s">
        <v>212</v>
      </c>
      <c r="BQ123" s="57">
        <v>111</v>
      </c>
      <c r="BR123" s="57" t="s">
        <v>215</v>
      </c>
      <c r="BS123" s="59">
        <v>3.9</v>
      </c>
      <c r="BT123" s="57" t="s">
        <v>215</v>
      </c>
      <c r="BU123" s="57" t="s">
        <v>214</v>
      </c>
      <c r="BV123" s="77">
        <v>134565.19999999998</v>
      </c>
      <c r="BW123" s="77">
        <v>342529.6</v>
      </c>
      <c r="BX123" s="77">
        <v>477094.79999999993</v>
      </c>
      <c r="BY123" s="77">
        <v>113607.25</v>
      </c>
      <c r="BZ123" s="77">
        <f t="shared" si="3"/>
        <v>590702.04999999993</v>
      </c>
      <c r="CA123" s="87">
        <v>1.9480499999999996</v>
      </c>
      <c r="CB123" s="87">
        <v>5.8480499999999997</v>
      </c>
      <c r="CC123" s="77">
        <f>BM123*VLOOKUP(D123,Factors!A$49:B$54,2,FALSE)</f>
        <v>3405</v>
      </c>
      <c r="CD123" s="60"/>
      <c r="CE123" s="93" t="s">
        <v>407</v>
      </c>
    </row>
    <row r="124" spans="1:83" ht="105" x14ac:dyDescent="0.25">
      <c r="A124" s="5" t="s">
        <v>108</v>
      </c>
      <c r="B124" s="5" t="s">
        <v>4</v>
      </c>
      <c r="C124" s="2" t="s">
        <v>131</v>
      </c>
      <c r="D124" s="1" t="s">
        <v>139</v>
      </c>
      <c r="E124" s="5"/>
      <c r="F124" s="1" t="s">
        <v>480</v>
      </c>
      <c r="G124" s="52" t="s">
        <v>217</v>
      </c>
      <c r="H124" s="54">
        <v>1365</v>
      </c>
      <c r="I124" s="54">
        <v>18363</v>
      </c>
      <c r="J124" s="55" t="s">
        <v>213</v>
      </c>
      <c r="K124" s="54">
        <v>10974</v>
      </c>
      <c r="L124" s="55" t="s">
        <v>213</v>
      </c>
      <c r="M124" s="66">
        <v>7389</v>
      </c>
      <c r="N124" s="55" t="s">
        <v>213</v>
      </c>
      <c r="O124" s="52" t="s">
        <v>219</v>
      </c>
      <c r="P124" s="55" t="s">
        <v>214</v>
      </c>
      <c r="Q124" s="54"/>
      <c r="R124" s="55"/>
      <c r="S124" s="55" t="s">
        <v>212</v>
      </c>
      <c r="T124" s="54">
        <v>2627</v>
      </c>
      <c r="U124" s="55" t="s">
        <v>213</v>
      </c>
      <c r="V124" s="62">
        <v>5</v>
      </c>
      <c r="W124" s="55" t="s">
        <v>213</v>
      </c>
      <c r="X124" s="54">
        <v>122</v>
      </c>
      <c r="Y124" s="55" t="s">
        <v>213</v>
      </c>
      <c r="Z124" s="53">
        <v>21</v>
      </c>
      <c r="AA124" s="55" t="s">
        <v>213</v>
      </c>
      <c r="AB124" s="54">
        <v>1023</v>
      </c>
      <c r="AC124" s="55" t="s">
        <v>213</v>
      </c>
      <c r="AD124" s="53">
        <v>6</v>
      </c>
      <c r="AE124" s="55" t="s">
        <v>210</v>
      </c>
      <c r="AF124" s="53">
        <v>165</v>
      </c>
      <c r="AG124" s="55" t="s">
        <v>213</v>
      </c>
      <c r="AH124" s="54">
        <v>3630</v>
      </c>
      <c r="AI124" s="55" t="s">
        <v>213</v>
      </c>
      <c r="AJ124" s="53">
        <v>1</v>
      </c>
      <c r="AK124" s="55" t="s">
        <v>213</v>
      </c>
      <c r="AL124" s="54">
        <v>90</v>
      </c>
      <c r="AM124" s="55" t="s">
        <v>210</v>
      </c>
      <c r="AN124" s="92" t="s">
        <v>214</v>
      </c>
      <c r="AO124" s="58"/>
      <c r="AP124" s="58"/>
      <c r="AQ124" s="57"/>
      <c r="AR124" s="57" t="s">
        <v>212</v>
      </c>
      <c r="AS124" s="57" t="s">
        <v>212</v>
      </c>
      <c r="AT124" s="57"/>
      <c r="AU124" s="57" t="s">
        <v>212</v>
      </c>
      <c r="AV124" s="57" t="s">
        <v>212</v>
      </c>
      <c r="AW124" s="57" t="s">
        <v>214</v>
      </c>
      <c r="AX124" s="57" t="s">
        <v>212</v>
      </c>
      <c r="AY124" s="57" t="s">
        <v>215</v>
      </c>
      <c r="AZ124" s="92" t="s">
        <v>384</v>
      </c>
      <c r="BA124" s="57" t="s">
        <v>212</v>
      </c>
      <c r="BB124" s="57" t="s">
        <v>212</v>
      </c>
      <c r="BC124" s="57" t="s">
        <v>214</v>
      </c>
      <c r="BD124" s="57" t="s">
        <v>212</v>
      </c>
      <c r="BE124" s="57" t="s">
        <v>214</v>
      </c>
      <c r="BF124" s="57" t="s">
        <v>214</v>
      </c>
      <c r="BG124" s="57" t="s">
        <v>214</v>
      </c>
      <c r="BH124" s="57" t="s">
        <v>214</v>
      </c>
      <c r="BI124" s="92" t="s">
        <v>214</v>
      </c>
      <c r="BJ124" s="57" t="s">
        <v>212</v>
      </c>
      <c r="BK124" s="57">
        <v>47</v>
      </c>
      <c r="BL124" s="57" t="s">
        <v>215</v>
      </c>
      <c r="BM124" s="130">
        <v>1830</v>
      </c>
      <c r="BN124" s="57" t="s">
        <v>215</v>
      </c>
      <c r="BO124" s="77">
        <f>BM124*VLOOKUP(D124,Factors!A$49:B$54,2,FALSE)</f>
        <v>28218.6</v>
      </c>
      <c r="BP124" s="57" t="s">
        <v>212</v>
      </c>
      <c r="BQ124" s="57">
        <v>12</v>
      </c>
      <c r="BR124" s="57" t="s">
        <v>215</v>
      </c>
      <c r="BS124" s="59">
        <v>3.76</v>
      </c>
      <c r="BT124" s="57" t="s">
        <v>215</v>
      </c>
      <c r="BU124" s="57" t="s">
        <v>212</v>
      </c>
      <c r="BV124" s="77">
        <v>54514.4424</v>
      </c>
      <c r="BW124" s="77">
        <v>138825.4896</v>
      </c>
      <c r="BX124" s="77">
        <v>193339.932</v>
      </c>
      <c r="BY124" s="77">
        <v>222062.45</v>
      </c>
      <c r="BZ124" s="77">
        <f t="shared" si="3"/>
        <v>415402.38199999998</v>
      </c>
      <c r="CA124" s="87">
        <v>1.8781199999999996</v>
      </c>
      <c r="CB124" s="87">
        <v>5.6381199999999989</v>
      </c>
      <c r="CC124" s="77">
        <f>BM124*VLOOKUP(D124,Factors!A$49:B$54,2,FALSE)</f>
        <v>28218.6</v>
      </c>
      <c r="CD124" s="60" t="s">
        <v>385</v>
      </c>
      <c r="CE124" s="93" t="s">
        <v>386</v>
      </c>
    </row>
    <row r="125" spans="1:83" ht="165" x14ac:dyDescent="0.25">
      <c r="A125" s="5" t="s">
        <v>109</v>
      </c>
      <c r="B125" s="5" t="s">
        <v>4</v>
      </c>
      <c r="C125" s="1" t="s">
        <v>129</v>
      </c>
      <c r="D125" s="1" t="s">
        <v>141</v>
      </c>
      <c r="E125" s="5" t="s">
        <v>143</v>
      </c>
      <c r="F125" s="1" t="s">
        <v>482</v>
      </c>
      <c r="G125" s="1" t="s">
        <v>217</v>
      </c>
      <c r="H125" s="66">
        <v>2368</v>
      </c>
      <c r="I125" s="66">
        <v>183917</v>
      </c>
      <c r="J125" s="1" t="s">
        <v>213</v>
      </c>
      <c r="K125" s="66">
        <v>110141</v>
      </c>
      <c r="L125" s="1" t="s">
        <v>213</v>
      </c>
      <c r="M125" s="54">
        <v>73776</v>
      </c>
      <c r="N125" s="1" t="s">
        <v>213</v>
      </c>
      <c r="O125" s="5"/>
      <c r="P125" s="1" t="s">
        <v>212</v>
      </c>
      <c r="Q125" s="66">
        <v>102349</v>
      </c>
      <c r="R125" s="1" t="s">
        <v>210</v>
      </c>
      <c r="S125" s="1" t="s">
        <v>212</v>
      </c>
      <c r="T125" s="66">
        <v>5844</v>
      </c>
      <c r="U125" s="1" t="s">
        <v>213</v>
      </c>
      <c r="V125" s="62">
        <v>16</v>
      </c>
      <c r="W125" s="1" t="s">
        <v>213</v>
      </c>
      <c r="X125" s="66">
        <v>797</v>
      </c>
      <c r="Y125" s="1" t="s">
        <v>213</v>
      </c>
      <c r="Z125" s="74">
        <v>0</v>
      </c>
      <c r="AA125" s="1" t="s">
        <v>213</v>
      </c>
      <c r="AB125" s="66">
        <v>0</v>
      </c>
      <c r="AC125" s="1" t="s">
        <v>213</v>
      </c>
      <c r="AD125" s="74">
        <v>15</v>
      </c>
      <c r="AE125" s="1" t="s">
        <v>213</v>
      </c>
      <c r="AF125" s="74">
        <v>0</v>
      </c>
      <c r="AG125" s="1" t="s">
        <v>213</v>
      </c>
      <c r="AH125" s="66">
        <v>0</v>
      </c>
      <c r="AI125" s="1" t="s">
        <v>213</v>
      </c>
      <c r="AJ125" s="74">
        <v>0</v>
      </c>
      <c r="AK125" s="1" t="s">
        <v>213</v>
      </c>
      <c r="AL125" s="66">
        <v>0</v>
      </c>
      <c r="AM125" s="1" t="s">
        <v>213</v>
      </c>
      <c r="AN125" s="91" t="s">
        <v>226</v>
      </c>
      <c r="AO125" s="76"/>
      <c r="AP125" s="76"/>
      <c r="AQ125" s="75"/>
      <c r="AR125" s="75" t="s">
        <v>212</v>
      </c>
      <c r="AS125" s="75" t="s">
        <v>212</v>
      </c>
      <c r="AT125" s="75" t="s">
        <v>214</v>
      </c>
      <c r="AU125" s="75" t="s">
        <v>212</v>
      </c>
      <c r="AV125" s="75" t="s">
        <v>212</v>
      </c>
      <c r="AW125" s="75" t="s">
        <v>214</v>
      </c>
      <c r="AX125" s="75" t="s">
        <v>214</v>
      </c>
      <c r="AY125" s="75" t="s">
        <v>216</v>
      </c>
      <c r="AZ125" s="91" t="s">
        <v>248</v>
      </c>
      <c r="BA125" s="75" t="s">
        <v>212</v>
      </c>
      <c r="BB125" s="75"/>
      <c r="BC125" s="75"/>
      <c r="BD125" s="75" t="s">
        <v>212</v>
      </c>
      <c r="BE125" s="75"/>
      <c r="BF125" s="75" t="s">
        <v>249</v>
      </c>
      <c r="BG125" s="75"/>
      <c r="BH125" s="75"/>
      <c r="BI125" s="91" t="s">
        <v>214</v>
      </c>
      <c r="BJ125" s="75" t="s">
        <v>212</v>
      </c>
      <c r="BK125" s="75">
        <v>25</v>
      </c>
      <c r="BL125" s="75" t="s">
        <v>216</v>
      </c>
      <c r="BM125" s="132">
        <v>1897</v>
      </c>
      <c r="BN125" s="75" t="s">
        <v>216</v>
      </c>
      <c r="BO125" s="77">
        <f>BM125*VLOOKUP(D125,Factors!A$49:B$54,2,FALSE)</f>
        <v>24983.49</v>
      </c>
      <c r="BP125" s="75" t="s">
        <v>212</v>
      </c>
      <c r="BQ125" s="75">
        <v>25</v>
      </c>
      <c r="BR125" s="75" t="s">
        <v>210</v>
      </c>
      <c r="BS125" s="78">
        <v>17.399999999999999</v>
      </c>
      <c r="BT125" s="75" t="s">
        <v>210</v>
      </c>
      <c r="BU125" s="75" t="s">
        <v>212</v>
      </c>
      <c r="BV125" s="77">
        <v>303879.01900000003</v>
      </c>
      <c r="BW125" s="77">
        <v>1351991.7890999999</v>
      </c>
      <c r="BX125" s="77">
        <v>1655870.8081</v>
      </c>
      <c r="BY125" s="77">
        <v>382589.88062499999</v>
      </c>
      <c r="BZ125" s="77">
        <f t="shared" si="3"/>
        <v>2038460.688725</v>
      </c>
      <c r="CA125" s="87">
        <v>7.3406249999999993</v>
      </c>
      <c r="CB125" s="87">
        <v>24.740624999999998</v>
      </c>
      <c r="CC125" s="77">
        <f>BM125*VLOOKUP(D125,Factors!A$49:B$54,2,FALSE)</f>
        <v>24983.49</v>
      </c>
      <c r="CD125" s="75"/>
      <c r="CE125" s="106"/>
    </row>
    <row r="126" spans="1:83" ht="45" x14ac:dyDescent="0.25">
      <c r="A126" s="5" t="s">
        <v>151</v>
      </c>
      <c r="B126" s="5" t="s">
        <v>155</v>
      </c>
      <c r="C126" s="1" t="s">
        <v>129</v>
      </c>
      <c r="D126" s="1" t="s">
        <v>140</v>
      </c>
      <c r="E126" s="5"/>
      <c r="F126" s="1" t="s">
        <v>480</v>
      </c>
      <c r="G126" s="82" t="s">
        <v>209</v>
      </c>
      <c r="H126" s="79">
        <v>1380</v>
      </c>
      <c r="I126" s="79">
        <v>15232</v>
      </c>
      <c r="J126" s="84" t="s">
        <v>213</v>
      </c>
      <c r="K126" s="79">
        <v>14354</v>
      </c>
      <c r="L126" s="84" t="s">
        <v>213</v>
      </c>
      <c r="M126" s="54">
        <v>878</v>
      </c>
      <c r="N126" s="84" t="s">
        <v>213</v>
      </c>
      <c r="O126" s="82" t="s">
        <v>420</v>
      </c>
      <c r="P126" s="84" t="s">
        <v>212</v>
      </c>
      <c r="Q126" s="79" t="s">
        <v>218</v>
      </c>
      <c r="R126" s="84"/>
      <c r="S126" s="84" t="s">
        <v>212</v>
      </c>
      <c r="T126" s="79">
        <v>7299</v>
      </c>
      <c r="U126" s="84" t="s">
        <v>213</v>
      </c>
      <c r="V126" s="62">
        <v>3</v>
      </c>
      <c r="W126" s="84" t="s">
        <v>213</v>
      </c>
      <c r="X126" s="79">
        <v>143</v>
      </c>
      <c r="Y126" s="84" t="s">
        <v>213</v>
      </c>
      <c r="Z126" s="83">
        <v>0</v>
      </c>
      <c r="AA126" s="84" t="s">
        <v>213</v>
      </c>
      <c r="AB126" s="79">
        <v>0</v>
      </c>
      <c r="AC126" s="84" t="s">
        <v>213</v>
      </c>
      <c r="AD126" s="83"/>
      <c r="AE126" s="84" t="s">
        <v>213</v>
      </c>
      <c r="AF126" s="83">
        <v>5</v>
      </c>
      <c r="AG126" s="84" t="s">
        <v>213</v>
      </c>
      <c r="AH126" s="79">
        <v>146</v>
      </c>
      <c r="AI126" s="84" t="s">
        <v>213</v>
      </c>
      <c r="AJ126" s="83" t="s">
        <v>218</v>
      </c>
      <c r="AK126" s="84"/>
      <c r="AL126" s="79" t="s">
        <v>218</v>
      </c>
      <c r="AM126" s="84"/>
      <c r="AN126" s="125" t="s">
        <v>212</v>
      </c>
      <c r="AO126" s="86">
        <v>8</v>
      </c>
      <c r="AP126" s="86">
        <v>2.5</v>
      </c>
      <c r="AQ126" s="85"/>
      <c r="AR126" s="85" t="s">
        <v>212</v>
      </c>
      <c r="AS126" s="85" t="s">
        <v>212</v>
      </c>
      <c r="AT126" s="85"/>
      <c r="AU126" s="85" t="s">
        <v>212</v>
      </c>
      <c r="AV126" s="85" t="s">
        <v>214</v>
      </c>
      <c r="AW126" s="85" t="s">
        <v>212</v>
      </c>
      <c r="AX126" s="85" t="s">
        <v>212</v>
      </c>
      <c r="AY126" s="85"/>
      <c r="AZ126" s="125" t="s">
        <v>488</v>
      </c>
      <c r="BA126" s="85" t="s">
        <v>214</v>
      </c>
      <c r="BB126" s="85" t="s">
        <v>212</v>
      </c>
      <c r="BC126" s="85" t="s">
        <v>212</v>
      </c>
      <c r="BD126" s="85" t="s">
        <v>212</v>
      </c>
      <c r="BE126" s="85" t="s">
        <v>214</v>
      </c>
      <c r="BF126" s="85" t="s">
        <v>214</v>
      </c>
      <c r="BG126" s="85" t="s">
        <v>212</v>
      </c>
      <c r="BH126" s="85" t="s">
        <v>214</v>
      </c>
      <c r="BI126" s="125" t="s">
        <v>214</v>
      </c>
      <c r="BJ126" s="85" t="s">
        <v>212</v>
      </c>
      <c r="BK126" s="85">
        <v>157</v>
      </c>
      <c r="BL126" s="85" t="s">
        <v>215</v>
      </c>
      <c r="BM126" s="134">
        <v>31130</v>
      </c>
      <c r="BN126" s="85" t="s">
        <v>215</v>
      </c>
      <c r="BO126" s="77">
        <f>BM126*VLOOKUP(D126,Factors!A$49:B$54,2,FALSE)</f>
        <v>429282.69999999995</v>
      </c>
      <c r="BP126" s="85" t="s">
        <v>212</v>
      </c>
      <c r="BQ126" s="85">
        <v>5</v>
      </c>
      <c r="BR126" s="85" t="s">
        <v>210</v>
      </c>
      <c r="BS126" s="87">
        <v>3.5</v>
      </c>
      <c r="BT126" s="85" t="s">
        <v>210</v>
      </c>
      <c r="BU126" s="85"/>
      <c r="BV126" s="77">
        <v>81536.46160000001</v>
      </c>
      <c r="BW126" s="77">
        <v>207547.35680000001</v>
      </c>
      <c r="BX126" s="77">
        <v>289083.81839999999</v>
      </c>
      <c r="BY126" s="77">
        <v>583398.77500000002</v>
      </c>
      <c r="BZ126" s="77">
        <f t="shared" si="3"/>
        <v>872482.59340000001</v>
      </c>
      <c r="CA126" s="87">
        <v>1.7482499999999999</v>
      </c>
      <c r="CB126" s="87">
        <v>5.2482499999999996</v>
      </c>
      <c r="CC126" s="77">
        <f>BM126*VLOOKUP(D126,Factors!A$49:B$54,2,FALSE)</f>
        <v>429282.69999999995</v>
      </c>
      <c r="CD126" s="80"/>
      <c r="CE126" s="93"/>
    </row>
    <row r="127" spans="1:83" ht="105" x14ac:dyDescent="0.25">
      <c r="A127" s="5" t="s">
        <v>110</v>
      </c>
      <c r="B127" s="5" t="s">
        <v>4</v>
      </c>
      <c r="C127" s="2" t="s">
        <v>131</v>
      </c>
      <c r="D127" s="1" t="s">
        <v>136</v>
      </c>
      <c r="E127" s="5" t="s">
        <v>144</v>
      </c>
      <c r="F127" s="1" t="s">
        <v>480</v>
      </c>
      <c r="G127" s="1" t="s">
        <v>217</v>
      </c>
      <c r="H127" s="66">
        <v>1116</v>
      </c>
      <c r="I127" s="66">
        <v>10765</v>
      </c>
      <c r="J127" s="1" t="s">
        <v>213</v>
      </c>
      <c r="K127" s="66">
        <v>8020</v>
      </c>
      <c r="L127" s="1" t="s">
        <v>213</v>
      </c>
      <c r="M127" s="54">
        <v>2745</v>
      </c>
      <c r="N127" s="1" t="s">
        <v>210</v>
      </c>
      <c r="O127" s="5"/>
      <c r="P127" s="1" t="s">
        <v>212</v>
      </c>
      <c r="Q127" s="66">
        <v>8802</v>
      </c>
      <c r="R127" s="1" t="s">
        <v>210</v>
      </c>
      <c r="S127" s="1" t="s">
        <v>212</v>
      </c>
      <c r="T127" s="66">
        <v>6009</v>
      </c>
      <c r="U127" s="1" t="s">
        <v>213</v>
      </c>
      <c r="V127" s="62">
        <v>37</v>
      </c>
      <c r="W127" s="1"/>
      <c r="X127" s="66">
        <v>1691</v>
      </c>
      <c r="Y127" s="1"/>
      <c r="Z127" s="74">
        <v>1</v>
      </c>
      <c r="AA127" s="1"/>
      <c r="AB127" s="66">
        <v>209</v>
      </c>
      <c r="AC127" s="1"/>
      <c r="AD127" s="74">
        <v>40</v>
      </c>
      <c r="AE127" s="1"/>
      <c r="AF127" s="74">
        <v>8</v>
      </c>
      <c r="AG127" s="1"/>
      <c r="AH127" s="66">
        <v>134</v>
      </c>
      <c r="AI127" s="1"/>
      <c r="AJ127" s="74">
        <v>0</v>
      </c>
      <c r="AK127" s="1"/>
      <c r="AL127" s="66">
        <v>0</v>
      </c>
      <c r="AM127" s="1"/>
      <c r="AN127" s="91" t="s">
        <v>212</v>
      </c>
      <c r="AO127" s="76">
        <v>5.4</v>
      </c>
      <c r="AP127" s="76">
        <v>4.5999999999999996</v>
      </c>
      <c r="AQ127" s="75"/>
      <c r="AR127" s="75" t="s">
        <v>212</v>
      </c>
      <c r="AS127" s="75" t="s">
        <v>214</v>
      </c>
      <c r="AT127" s="75" t="s">
        <v>214</v>
      </c>
      <c r="AU127" s="75" t="s">
        <v>212</v>
      </c>
      <c r="AV127" s="75" t="s">
        <v>212</v>
      </c>
      <c r="AW127" s="75"/>
      <c r="AX127" s="75"/>
      <c r="AY127" s="75"/>
      <c r="AZ127" s="91" t="s">
        <v>486</v>
      </c>
      <c r="BA127" s="75" t="s">
        <v>212</v>
      </c>
      <c r="BB127" s="75"/>
      <c r="BC127" s="75" t="s">
        <v>212</v>
      </c>
      <c r="BD127" s="75"/>
      <c r="BE127" s="75"/>
      <c r="BF127" s="75"/>
      <c r="BG127" s="75"/>
      <c r="BH127" s="75"/>
      <c r="BI127" s="91" t="s">
        <v>214</v>
      </c>
      <c r="BJ127" s="75" t="s">
        <v>212</v>
      </c>
      <c r="BK127" s="75">
        <v>66</v>
      </c>
      <c r="BL127" s="75" t="s">
        <v>215</v>
      </c>
      <c r="BM127" s="132">
        <v>4002</v>
      </c>
      <c r="BN127" s="75" t="s">
        <v>215</v>
      </c>
      <c r="BO127" s="77">
        <f>BM127*VLOOKUP(D127,Factors!A$49:B$54,2,FALSE)</f>
        <v>45022.5</v>
      </c>
      <c r="BP127" s="75" t="s">
        <v>212</v>
      </c>
      <c r="BQ127" s="75">
        <v>4</v>
      </c>
      <c r="BR127" s="75" t="s">
        <v>210</v>
      </c>
      <c r="BS127" s="78">
        <v>3.8</v>
      </c>
      <c r="BT127" s="75" t="s">
        <v>210</v>
      </c>
      <c r="BU127" s="75" t="s">
        <v>212</v>
      </c>
      <c r="BV127" s="77">
        <v>49685.504000000001</v>
      </c>
      <c r="BW127" s="77">
        <v>126472.19200000002</v>
      </c>
      <c r="BX127" s="77">
        <v>176157.69600000003</v>
      </c>
      <c r="BY127" s="77">
        <v>50042.5625</v>
      </c>
      <c r="BZ127" s="77">
        <f t="shared" si="3"/>
        <v>226200.25850000003</v>
      </c>
      <c r="CA127" s="87">
        <v>1.8980999999999995</v>
      </c>
      <c r="CB127" s="87">
        <v>5.6980999999999993</v>
      </c>
      <c r="CC127" s="77">
        <f>BM127*VLOOKUP(D127,Factors!A$49:B$54,2,FALSE)</f>
        <v>45022.5</v>
      </c>
      <c r="CD127" s="75"/>
      <c r="CE127" s="106"/>
    </row>
    <row r="128" spans="1:83" ht="30" x14ac:dyDescent="0.25">
      <c r="A128" s="5" t="s">
        <v>111</v>
      </c>
      <c r="B128" s="5" t="s">
        <v>4</v>
      </c>
      <c r="C128" s="1" t="s">
        <v>129</v>
      </c>
      <c r="D128" s="1" t="s">
        <v>138</v>
      </c>
      <c r="E128" s="5"/>
      <c r="F128" s="1" t="s">
        <v>479</v>
      </c>
      <c r="G128" s="52" t="s">
        <v>217</v>
      </c>
      <c r="H128" s="54">
        <v>372</v>
      </c>
      <c r="I128" s="54">
        <v>1660</v>
      </c>
      <c r="J128" s="55" t="s">
        <v>213</v>
      </c>
      <c r="K128" s="54">
        <v>1400</v>
      </c>
      <c r="L128" s="55" t="s">
        <v>210</v>
      </c>
      <c r="M128" s="54">
        <v>260</v>
      </c>
      <c r="N128" s="55" t="s">
        <v>210</v>
      </c>
      <c r="O128" s="52" t="s">
        <v>387</v>
      </c>
      <c r="P128" s="55" t="s">
        <v>212</v>
      </c>
      <c r="Q128" s="54" t="s">
        <v>218</v>
      </c>
      <c r="R128" s="55"/>
      <c r="S128" s="55" t="s">
        <v>212</v>
      </c>
      <c r="T128" s="54">
        <v>650</v>
      </c>
      <c r="U128" s="55" t="s">
        <v>213</v>
      </c>
      <c r="V128" s="62">
        <v>6</v>
      </c>
      <c r="W128" s="55" t="s">
        <v>213</v>
      </c>
      <c r="X128" s="54">
        <v>78</v>
      </c>
      <c r="Y128" s="55" t="s">
        <v>213</v>
      </c>
      <c r="Z128" s="53">
        <v>3</v>
      </c>
      <c r="AA128" s="55" t="s">
        <v>213</v>
      </c>
      <c r="AB128" s="54">
        <v>218</v>
      </c>
      <c r="AC128" s="55" t="s">
        <v>213</v>
      </c>
      <c r="AD128" s="53">
        <v>3</v>
      </c>
      <c r="AE128" s="55" t="s">
        <v>213</v>
      </c>
      <c r="AF128" s="53">
        <v>1</v>
      </c>
      <c r="AG128" s="55" t="s">
        <v>213</v>
      </c>
      <c r="AH128" s="54">
        <v>39</v>
      </c>
      <c r="AI128" s="55" t="s">
        <v>213</v>
      </c>
      <c r="AJ128" s="53">
        <v>3</v>
      </c>
      <c r="AK128" s="55" t="s">
        <v>213</v>
      </c>
      <c r="AL128" s="54">
        <v>131</v>
      </c>
      <c r="AM128" s="55" t="s">
        <v>213</v>
      </c>
      <c r="AN128" s="92" t="s">
        <v>214</v>
      </c>
      <c r="AO128" s="58"/>
      <c r="AP128" s="58"/>
      <c r="AQ128" s="57"/>
      <c r="AR128" s="57" t="s">
        <v>212</v>
      </c>
      <c r="AS128" s="57" t="s">
        <v>214</v>
      </c>
      <c r="AT128" s="57" t="s">
        <v>214</v>
      </c>
      <c r="AU128" s="57" t="s">
        <v>214</v>
      </c>
      <c r="AV128" s="57" t="s">
        <v>214</v>
      </c>
      <c r="AW128" s="57" t="s">
        <v>214</v>
      </c>
      <c r="AX128" s="57" t="s">
        <v>214</v>
      </c>
      <c r="AY128" s="57" t="s">
        <v>216</v>
      </c>
      <c r="AZ128" s="92" t="s">
        <v>388</v>
      </c>
      <c r="BA128" s="57" t="s">
        <v>214</v>
      </c>
      <c r="BB128" s="57" t="s">
        <v>214</v>
      </c>
      <c r="BC128" s="57" t="s">
        <v>214</v>
      </c>
      <c r="BD128" s="57" t="s">
        <v>214</v>
      </c>
      <c r="BE128" s="57" t="s">
        <v>214</v>
      </c>
      <c r="BF128" s="57" t="s">
        <v>214</v>
      </c>
      <c r="BG128" s="57" t="s">
        <v>214</v>
      </c>
      <c r="BH128" s="57" t="s">
        <v>214</v>
      </c>
      <c r="BI128" s="92" t="s">
        <v>214</v>
      </c>
      <c r="BJ128" s="57" t="s">
        <v>212</v>
      </c>
      <c r="BK128" s="57">
        <v>8</v>
      </c>
      <c r="BL128" s="57" t="s">
        <v>215</v>
      </c>
      <c r="BM128" s="130">
        <v>372</v>
      </c>
      <c r="BN128" s="57" t="s">
        <v>215</v>
      </c>
      <c r="BO128" s="77">
        <f>BM128*VLOOKUP(D128,Factors!A$49:B$54,2,FALSE)</f>
        <v>4430.5200000000004</v>
      </c>
      <c r="BP128" s="57" t="s">
        <v>212</v>
      </c>
      <c r="BQ128" s="57">
        <v>1</v>
      </c>
      <c r="BR128" s="57" t="s">
        <v>215</v>
      </c>
      <c r="BS128" s="59">
        <v>1</v>
      </c>
      <c r="BT128" s="57" t="s">
        <v>215</v>
      </c>
      <c r="BU128" s="57" t="s">
        <v>212</v>
      </c>
      <c r="BV128" s="77">
        <v>8461.8799999999992</v>
      </c>
      <c r="BW128" s="77">
        <v>19091.66</v>
      </c>
      <c r="BX128" s="77">
        <v>27553.54</v>
      </c>
      <c r="BY128" s="77">
        <v>260.75</v>
      </c>
      <c r="BZ128" s="77">
        <f t="shared" si="3"/>
        <v>27814.29</v>
      </c>
      <c r="CA128" s="87">
        <v>0.53325</v>
      </c>
      <c r="CB128" s="87">
        <v>1.53325</v>
      </c>
      <c r="CC128" s="77">
        <f>BM128*VLOOKUP(D128,Factors!A$49:B$54,2,FALSE)</f>
        <v>4430.5200000000004</v>
      </c>
      <c r="CD128" s="60"/>
      <c r="CE128" s="93"/>
    </row>
    <row r="129" spans="1:83" ht="120" x14ac:dyDescent="0.25">
      <c r="A129" s="5" t="s">
        <v>112</v>
      </c>
      <c r="B129" s="5" t="s">
        <v>4</v>
      </c>
      <c r="C129" s="1" t="s">
        <v>129</v>
      </c>
      <c r="D129" s="1" t="s">
        <v>136</v>
      </c>
      <c r="E129" s="5"/>
      <c r="F129" s="1" t="s">
        <v>479</v>
      </c>
      <c r="G129" s="52" t="s">
        <v>209</v>
      </c>
      <c r="H129" s="54">
        <v>1518</v>
      </c>
      <c r="I129" s="54">
        <v>2428</v>
      </c>
      <c r="J129" s="55" t="s">
        <v>213</v>
      </c>
      <c r="K129" s="54">
        <v>2023</v>
      </c>
      <c r="L129" s="55" t="s">
        <v>210</v>
      </c>
      <c r="M129" s="54">
        <v>405</v>
      </c>
      <c r="N129" s="55" t="s">
        <v>210</v>
      </c>
      <c r="O129" s="52" t="s">
        <v>214</v>
      </c>
      <c r="P129" s="55" t="s">
        <v>214</v>
      </c>
      <c r="Q129" s="54"/>
      <c r="R129" s="55"/>
      <c r="S129" s="55" t="s">
        <v>212</v>
      </c>
      <c r="T129" s="54">
        <v>106</v>
      </c>
      <c r="U129" s="55" t="s">
        <v>210</v>
      </c>
      <c r="V129" s="62">
        <v>10</v>
      </c>
      <c r="W129" s="55" t="s">
        <v>213</v>
      </c>
      <c r="X129" s="54">
        <v>133</v>
      </c>
      <c r="Y129" s="55" t="s">
        <v>210</v>
      </c>
      <c r="Z129" s="53">
        <v>9</v>
      </c>
      <c r="AA129" s="55" t="s">
        <v>210</v>
      </c>
      <c r="AB129" s="54">
        <v>90</v>
      </c>
      <c r="AC129" s="55" t="s">
        <v>210</v>
      </c>
      <c r="AD129" s="53">
        <v>19</v>
      </c>
      <c r="AE129" s="55" t="s">
        <v>210</v>
      </c>
      <c r="AF129" s="53">
        <v>0</v>
      </c>
      <c r="AG129" s="55" t="s">
        <v>213</v>
      </c>
      <c r="AH129" s="54">
        <v>0</v>
      </c>
      <c r="AI129" s="55" t="s">
        <v>213</v>
      </c>
      <c r="AJ129" s="53">
        <v>27</v>
      </c>
      <c r="AK129" s="55" t="s">
        <v>210</v>
      </c>
      <c r="AL129" s="54">
        <v>445</v>
      </c>
      <c r="AM129" s="55" t="s">
        <v>213</v>
      </c>
      <c r="AN129" s="92" t="s">
        <v>212</v>
      </c>
      <c r="AO129" s="58">
        <v>3</v>
      </c>
      <c r="AP129" s="58">
        <v>1</v>
      </c>
      <c r="AQ129" s="57" t="s">
        <v>215</v>
      </c>
      <c r="AR129" s="57" t="s">
        <v>212</v>
      </c>
      <c r="AS129" s="57" t="s">
        <v>214</v>
      </c>
      <c r="AT129" s="57" t="s">
        <v>214</v>
      </c>
      <c r="AU129" s="57" t="s">
        <v>214</v>
      </c>
      <c r="AV129" s="57" t="s">
        <v>212</v>
      </c>
      <c r="AW129" s="57" t="s">
        <v>212</v>
      </c>
      <c r="AX129" s="57" t="s">
        <v>212</v>
      </c>
      <c r="AY129" s="57" t="s">
        <v>215</v>
      </c>
      <c r="AZ129" s="92" t="s">
        <v>389</v>
      </c>
      <c r="BA129" s="57" t="s">
        <v>214</v>
      </c>
      <c r="BB129" s="57" t="s">
        <v>212</v>
      </c>
      <c r="BC129" s="57" t="s">
        <v>214</v>
      </c>
      <c r="BD129" s="57" t="s">
        <v>214</v>
      </c>
      <c r="BE129" s="57" t="s">
        <v>212</v>
      </c>
      <c r="BF129" s="57" t="s">
        <v>214</v>
      </c>
      <c r="BG129" s="57" t="s">
        <v>214</v>
      </c>
      <c r="BH129" s="57" t="s">
        <v>214</v>
      </c>
      <c r="BI129" s="92" t="s">
        <v>214</v>
      </c>
      <c r="BJ129" s="57" t="s">
        <v>212</v>
      </c>
      <c r="BK129" s="57">
        <v>42</v>
      </c>
      <c r="BL129" s="57" t="s">
        <v>216</v>
      </c>
      <c r="BM129" s="130">
        <v>5358</v>
      </c>
      <c r="BN129" s="57" t="s">
        <v>216</v>
      </c>
      <c r="BO129" s="77">
        <f>BM129*VLOOKUP(D129,Factors!A$49:B$54,2,FALSE)</f>
        <v>60277.5</v>
      </c>
      <c r="BP129" s="57" t="s">
        <v>214</v>
      </c>
      <c r="BQ129" s="57"/>
      <c r="BR129" s="57"/>
      <c r="BS129" s="59"/>
      <c r="BT129" s="57"/>
      <c r="BU129" s="57" t="s">
        <v>214</v>
      </c>
      <c r="BV129" s="77">
        <v>13387.404799999998</v>
      </c>
      <c r="BW129" s="77">
        <v>30192.870400000003</v>
      </c>
      <c r="BX129" s="77">
        <v>43580.275200000004</v>
      </c>
      <c r="BY129" s="77">
        <v>16384.22625</v>
      </c>
      <c r="BZ129" s="77">
        <f t="shared" si="3"/>
        <v>59964.501450000003</v>
      </c>
      <c r="CA129" s="87">
        <v>0</v>
      </c>
      <c r="CB129" s="87">
        <v>0</v>
      </c>
      <c r="CC129" s="77">
        <f>BM129*VLOOKUP(D129,Factors!A$49:B$54,2,FALSE)</f>
        <v>60277.5</v>
      </c>
      <c r="CD129" s="60" t="s">
        <v>466</v>
      </c>
      <c r="CE129" s="93" t="s">
        <v>467</v>
      </c>
    </row>
    <row r="130" spans="1:83" ht="45" x14ac:dyDescent="0.25">
      <c r="A130" s="5" t="s">
        <v>113</v>
      </c>
      <c r="B130" s="5" t="s">
        <v>4</v>
      </c>
      <c r="C130" s="1" t="s">
        <v>129</v>
      </c>
      <c r="D130" s="1" t="s">
        <v>137</v>
      </c>
      <c r="E130" s="5"/>
      <c r="F130" s="1" t="s">
        <v>479</v>
      </c>
      <c r="G130" s="52" t="s">
        <v>209</v>
      </c>
      <c r="H130" s="54">
        <v>105</v>
      </c>
      <c r="I130" s="54">
        <v>558</v>
      </c>
      <c r="J130" s="55" t="s">
        <v>213</v>
      </c>
      <c r="K130" s="54">
        <v>487</v>
      </c>
      <c r="L130" s="55" t="s">
        <v>213</v>
      </c>
      <c r="M130" s="66">
        <v>71</v>
      </c>
      <c r="N130" s="55" t="s">
        <v>213</v>
      </c>
      <c r="O130" s="52" t="s">
        <v>211</v>
      </c>
      <c r="P130" s="55" t="s">
        <v>212</v>
      </c>
      <c r="Q130" s="54">
        <v>1045</v>
      </c>
      <c r="R130" s="55" t="s">
        <v>213</v>
      </c>
      <c r="S130" s="55" t="s">
        <v>212</v>
      </c>
      <c r="T130" s="54">
        <v>155</v>
      </c>
      <c r="U130" s="55" t="s">
        <v>213</v>
      </c>
      <c r="V130" s="62">
        <v>2</v>
      </c>
      <c r="W130" s="55" t="s">
        <v>213</v>
      </c>
      <c r="X130" s="54">
        <v>71</v>
      </c>
      <c r="Y130" s="55" t="s">
        <v>213</v>
      </c>
      <c r="Z130" s="53">
        <v>0</v>
      </c>
      <c r="AA130" s="55" t="s">
        <v>213</v>
      </c>
      <c r="AB130" s="70"/>
      <c r="AC130" s="55"/>
      <c r="AD130" s="53">
        <v>2</v>
      </c>
      <c r="AE130" s="55" t="s">
        <v>213</v>
      </c>
      <c r="AF130" s="53">
        <v>9</v>
      </c>
      <c r="AG130" s="55" t="s">
        <v>213</v>
      </c>
      <c r="AH130" s="54">
        <v>103</v>
      </c>
      <c r="AI130" s="55" t="s">
        <v>213</v>
      </c>
      <c r="AJ130" s="53">
        <v>3</v>
      </c>
      <c r="AK130" s="55" t="s">
        <v>213</v>
      </c>
      <c r="AL130" s="54">
        <v>93</v>
      </c>
      <c r="AM130" s="55" t="s">
        <v>213</v>
      </c>
      <c r="AN130" s="92" t="s">
        <v>214</v>
      </c>
      <c r="AO130" s="58"/>
      <c r="AP130" s="58"/>
      <c r="AQ130" s="57"/>
      <c r="AR130" s="57" t="s">
        <v>212</v>
      </c>
      <c r="AS130" s="57" t="s">
        <v>214</v>
      </c>
      <c r="AT130" s="57" t="s">
        <v>214</v>
      </c>
      <c r="AU130" s="57" t="s">
        <v>212</v>
      </c>
      <c r="AV130" s="57" t="s">
        <v>214</v>
      </c>
      <c r="AW130" s="57" t="s">
        <v>214</v>
      </c>
      <c r="AX130" s="57" t="s">
        <v>214</v>
      </c>
      <c r="AY130" s="57" t="s">
        <v>215</v>
      </c>
      <c r="AZ130" s="92" t="s">
        <v>261</v>
      </c>
      <c r="BA130" s="57" t="s">
        <v>214</v>
      </c>
      <c r="BB130" s="57" t="s">
        <v>214</v>
      </c>
      <c r="BC130" s="57" t="s">
        <v>214</v>
      </c>
      <c r="BD130" s="57" t="s">
        <v>212</v>
      </c>
      <c r="BE130" s="57" t="s">
        <v>214</v>
      </c>
      <c r="BF130" s="57" t="s">
        <v>214</v>
      </c>
      <c r="BG130" s="57" t="s">
        <v>212</v>
      </c>
      <c r="BH130" s="57" t="s">
        <v>214</v>
      </c>
      <c r="BI130" s="92" t="s">
        <v>214</v>
      </c>
      <c r="BJ130" s="57" t="s">
        <v>212</v>
      </c>
      <c r="BK130" s="57">
        <v>33</v>
      </c>
      <c r="BL130" s="57" t="s">
        <v>216</v>
      </c>
      <c r="BM130" s="130">
        <v>850</v>
      </c>
      <c r="BN130" s="57" t="s">
        <v>216</v>
      </c>
      <c r="BO130" s="77">
        <f>BM130*VLOOKUP(D130,Factors!A$49:B$54,2,FALSE)</f>
        <v>11577</v>
      </c>
      <c r="BP130" s="57" t="s">
        <v>214</v>
      </c>
      <c r="BQ130" s="57"/>
      <c r="BR130" s="57"/>
      <c r="BS130" s="59"/>
      <c r="BT130" s="57"/>
      <c r="BU130" s="57" t="s">
        <v>218</v>
      </c>
      <c r="BV130" s="77">
        <v>4117.7310999999991</v>
      </c>
      <c r="BW130" s="77">
        <v>9286.7978000000003</v>
      </c>
      <c r="BX130" s="77">
        <v>13404.528899999999</v>
      </c>
      <c r="BY130" s="77">
        <v>5624.3774999999996</v>
      </c>
      <c r="BZ130" s="77">
        <f t="shared" si="3"/>
        <v>19028.9064</v>
      </c>
      <c r="CA130" s="87">
        <v>0</v>
      </c>
      <c r="CB130" s="87">
        <v>0</v>
      </c>
      <c r="CC130" s="77">
        <f>BM130*VLOOKUP(D130,Factors!A$49:B$54,2,FALSE)</f>
        <v>11577</v>
      </c>
      <c r="CD130" s="60" t="s">
        <v>408</v>
      </c>
      <c r="CE130" s="93"/>
    </row>
    <row r="131" spans="1:83" ht="105" x14ac:dyDescent="0.25">
      <c r="A131" s="5" t="s">
        <v>114</v>
      </c>
      <c r="B131" s="5" t="s">
        <v>4</v>
      </c>
      <c r="C131" s="2" t="s">
        <v>131</v>
      </c>
      <c r="D131" s="1" t="s">
        <v>136</v>
      </c>
      <c r="E131" s="5" t="s">
        <v>144</v>
      </c>
      <c r="F131" s="1" t="s">
        <v>480</v>
      </c>
      <c r="G131" s="1" t="s">
        <v>217</v>
      </c>
      <c r="H131" s="66">
        <v>2179</v>
      </c>
      <c r="I131" s="66">
        <v>37750</v>
      </c>
      <c r="J131" s="1" t="s">
        <v>213</v>
      </c>
      <c r="K131" s="66">
        <v>23161</v>
      </c>
      <c r="L131" s="1" t="s">
        <v>213</v>
      </c>
      <c r="M131" s="66">
        <v>14589</v>
      </c>
      <c r="N131" s="1" t="s">
        <v>210</v>
      </c>
      <c r="O131" s="5"/>
      <c r="P131" s="1" t="s">
        <v>212</v>
      </c>
      <c r="Q131" s="66">
        <v>30866</v>
      </c>
      <c r="R131" s="1" t="s">
        <v>210</v>
      </c>
      <c r="S131" s="1" t="s">
        <v>212</v>
      </c>
      <c r="T131" s="66">
        <v>8646</v>
      </c>
      <c r="U131" s="1" t="s">
        <v>213</v>
      </c>
      <c r="V131" s="62">
        <v>231</v>
      </c>
      <c r="W131" s="1"/>
      <c r="X131" s="66">
        <v>9916</v>
      </c>
      <c r="Y131" s="1"/>
      <c r="Z131" s="74">
        <v>7</v>
      </c>
      <c r="AA131" s="1"/>
      <c r="AB131" s="66">
        <v>735</v>
      </c>
      <c r="AC131" s="1"/>
      <c r="AD131" s="74">
        <v>142</v>
      </c>
      <c r="AE131" s="1"/>
      <c r="AF131" s="74">
        <v>61</v>
      </c>
      <c r="AG131" s="1"/>
      <c r="AH131" s="66">
        <v>1493</v>
      </c>
      <c r="AI131" s="1"/>
      <c r="AJ131" s="74">
        <v>28</v>
      </c>
      <c r="AK131" s="1"/>
      <c r="AL131" s="66">
        <v>2165</v>
      </c>
      <c r="AM131" s="1"/>
      <c r="AN131" s="91" t="s">
        <v>212</v>
      </c>
      <c r="AO131" s="76">
        <v>6.2</v>
      </c>
      <c r="AP131" s="76">
        <v>4</v>
      </c>
      <c r="AQ131" s="75"/>
      <c r="AR131" s="75" t="s">
        <v>212</v>
      </c>
      <c r="AS131" s="75" t="s">
        <v>214</v>
      </c>
      <c r="AT131" s="75" t="s">
        <v>212</v>
      </c>
      <c r="AU131" s="75" t="s">
        <v>212</v>
      </c>
      <c r="AV131" s="75" t="s">
        <v>212</v>
      </c>
      <c r="AW131" s="75" t="s">
        <v>212</v>
      </c>
      <c r="AX131" s="75"/>
      <c r="AY131" s="75"/>
      <c r="AZ131" s="91" t="s">
        <v>486</v>
      </c>
      <c r="BA131" s="75" t="s">
        <v>212</v>
      </c>
      <c r="BB131" s="75" t="s">
        <v>212</v>
      </c>
      <c r="BC131" s="75"/>
      <c r="BD131" s="75"/>
      <c r="BE131" s="75" t="s">
        <v>212</v>
      </c>
      <c r="BF131" s="75"/>
      <c r="BG131" s="75"/>
      <c r="BH131" s="75"/>
      <c r="BI131" s="91" t="s">
        <v>214</v>
      </c>
      <c r="BJ131" s="75" t="s">
        <v>212</v>
      </c>
      <c r="BK131" s="75">
        <v>15</v>
      </c>
      <c r="BL131" s="75" t="s">
        <v>216</v>
      </c>
      <c r="BM131" s="132">
        <v>1776</v>
      </c>
      <c r="BN131" s="75" t="s">
        <v>216</v>
      </c>
      <c r="BO131" s="77">
        <f>BM131*VLOOKUP(D131,Factors!A$49:B$54,2,FALSE)</f>
        <v>19980</v>
      </c>
      <c r="BP131" s="75" t="s">
        <v>212</v>
      </c>
      <c r="BQ131" s="75">
        <v>11</v>
      </c>
      <c r="BR131" s="75" t="s">
        <v>210</v>
      </c>
      <c r="BS131" s="78">
        <v>9.4499999999999993</v>
      </c>
      <c r="BT131" s="75" t="s">
        <v>210</v>
      </c>
      <c r="BU131" s="75" t="s">
        <v>212</v>
      </c>
      <c r="BV131" s="77">
        <v>143487.02720000001</v>
      </c>
      <c r="BW131" s="77">
        <v>365239.70560000004</v>
      </c>
      <c r="BX131" s="77">
        <v>508726.73280000006</v>
      </c>
      <c r="BY131" s="77">
        <v>93325.4</v>
      </c>
      <c r="BZ131" s="77">
        <f t="shared" ref="BZ131:BZ147" si="4">SUM(BX131:BY131)</f>
        <v>602052.13280000002</v>
      </c>
      <c r="CA131" s="87">
        <v>4.720275</v>
      </c>
      <c r="CB131" s="87">
        <v>14.170275</v>
      </c>
      <c r="CC131" s="77">
        <f>BM131*VLOOKUP(D131,Factors!A$49:B$54,2,FALSE)</f>
        <v>19980</v>
      </c>
      <c r="CD131" s="75"/>
      <c r="CE131" s="106"/>
    </row>
    <row r="132" spans="1:83" ht="105" x14ac:dyDescent="0.25">
      <c r="A132" s="5" t="s">
        <v>115</v>
      </c>
      <c r="B132" s="5" t="s">
        <v>4</v>
      </c>
      <c r="C132" s="2" t="s">
        <v>131</v>
      </c>
      <c r="D132" s="1" t="s">
        <v>136</v>
      </c>
      <c r="E132" s="5" t="s">
        <v>144</v>
      </c>
      <c r="F132" s="1" t="s">
        <v>479</v>
      </c>
      <c r="G132" s="1" t="s">
        <v>209</v>
      </c>
      <c r="H132" s="66">
        <v>396</v>
      </c>
      <c r="I132" s="66">
        <v>4449</v>
      </c>
      <c r="J132" s="1" t="s">
        <v>213</v>
      </c>
      <c r="K132" s="66">
        <v>2854</v>
      </c>
      <c r="L132" s="1" t="s">
        <v>213</v>
      </c>
      <c r="M132" s="54">
        <v>1595</v>
      </c>
      <c r="N132" s="1" t="s">
        <v>210</v>
      </c>
      <c r="O132" s="5"/>
      <c r="P132" s="1" t="s">
        <v>212</v>
      </c>
      <c r="Q132" s="66">
        <v>3638</v>
      </c>
      <c r="R132" s="1" t="s">
        <v>210</v>
      </c>
      <c r="S132" s="1" t="s">
        <v>212</v>
      </c>
      <c r="T132" s="66">
        <v>1915</v>
      </c>
      <c r="U132" s="1" t="s">
        <v>213</v>
      </c>
      <c r="V132" s="62">
        <v>9</v>
      </c>
      <c r="W132" s="1"/>
      <c r="X132" s="66">
        <v>387</v>
      </c>
      <c r="Y132" s="1"/>
      <c r="Z132" s="74">
        <v>1</v>
      </c>
      <c r="AA132" s="1"/>
      <c r="AB132" s="66">
        <v>60</v>
      </c>
      <c r="AC132" s="1"/>
      <c r="AD132" s="74">
        <v>8</v>
      </c>
      <c r="AE132" s="1"/>
      <c r="AF132" s="74"/>
      <c r="AG132" s="1"/>
      <c r="AH132" s="66"/>
      <c r="AI132" s="1"/>
      <c r="AJ132" s="74">
        <v>1</v>
      </c>
      <c r="AK132" s="1"/>
      <c r="AL132" s="66">
        <v>60</v>
      </c>
      <c r="AM132" s="1"/>
      <c r="AN132" s="91" t="s">
        <v>212</v>
      </c>
      <c r="AO132" s="76">
        <v>4.0999999999999996</v>
      </c>
      <c r="AP132" s="76">
        <v>5.3</v>
      </c>
      <c r="AQ132" s="75"/>
      <c r="AR132" s="75" t="s">
        <v>212</v>
      </c>
      <c r="AS132" s="75" t="s">
        <v>214</v>
      </c>
      <c r="AT132" s="75" t="s">
        <v>214</v>
      </c>
      <c r="AU132" s="75" t="s">
        <v>212</v>
      </c>
      <c r="AV132" s="75" t="s">
        <v>212</v>
      </c>
      <c r="AW132" s="75"/>
      <c r="AX132" s="75" t="s">
        <v>214</v>
      </c>
      <c r="AY132" s="75"/>
      <c r="AZ132" s="91" t="s">
        <v>486</v>
      </c>
      <c r="BA132" s="75" t="s">
        <v>212</v>
      </c>
      <c r="BB132" s="75"/>
      <c r="BC132" s="75"/>
      <c r="BD132" s="75"/>
      <c r="BE132" s="75"/>
      <c r="BF132" s="75"/>
      <c r="BG132" s="75"/>
      <c r="BH132" s="75"/>
      <c r="BI132" s="91" t="s">
        <v>214</v>
      </c>
      <c r="BJ132" s="75" t="s">
        <v>214</v>
      </c>
      <c r="BK132" s="75"/>
      <c r="BL132" s="75"/>
      <c r="BM132" s="132"/>
      <c r="BN132" s="75"/>
      <c r="BO132" s="77">
        <f>BM132*VLOOKUP(D132,Factors!A$49:B$54,2,FALSE)</f>
        <v>0</v>
      </c>
      <c r="BP132" s="75" t="s">
        <v>212</v>
      </c>
      <c r="BQ132" s="75">
        <v>1</v>
      </c>
      <c r="BR132" s="75" t="s">
        <v>210</v>
      </c>
      <c r="BS132" s="78">
        <v>1.1100000000000001</v>
      </c>
      <c r="BT132" s="75" t="s">
        <v>210</v>
      </c>
      <c r="BU132" s="75" t="s">
        <v>212</v>
      </c>
      <c r="BV132" s="77">
        <v>18886.630399999998</v>
      </c>
      <c r="BW132" s="77">
        <v>42595.379200000003</v>
      </c>
      <c r="BX132" s="77">
        <v>61482.009600000005</v>
      </c>
      <c r="BY132" s="77">
        <v>12549.897499999999</v>
      </c>
      <c r="BZ132" s="77">
        <f t="shared" si="4"/>
        <v>74031.907100000011</v>
      </c>
      <c r="CA132" s="87">
        <v>0.59190750000000003</v>
      </c>
      <c r="CB132" s="87">
        <v>1.7019075000000001</v>
      </c>
      <c r="CC132" s="77">
        <f>BM132*VLOOKUP(D132,Factors!A$49:B$54,2,FALSE)</f>
        <v>0</v>
      </c>
      <c r="CD132" s="75"/>
      <c r="CE132" s="106"/>
    </row>
    <row r="133" spans="1:83" ht="45" x14ac:dyDescent="0.25">
      <c r="A133" s="163" t="s">
        <v>154</v>
      </c>
      <c r="B133" s="163" t="s">
        <v>155</v>
      </c>
      <c r="C133" s="164" t="s">
        <v>129</v>
      </c>
      <c r="D133" s="164" t="s">
        <v>139</v>
      </c>
      <c r="E133" s="163"/>
      <c r="F133" s="164"/>
      <c r="G133" s="163" t="s">
        <v>217</v>
      </c>
      <c r="H133" s="166">
        <v>624</v>
      </c>
      <c r="I133" s="166"/>
      <c r="J133" s="164"/>
      <c r="K133" s="166"/>
      <c r="L133" s="164"/>
      <c r="M133" s="167"/>
      <c r="N133" s="164"/>
      <c r="O133" s="163"/>
      <c r="P133" s="164"/>
      <c r="Q133" s="166"/>
      <c r="R133" s="164"/>
      <c r="S133" s="164"/>
      <c r="T133" s="166"/>
      <c r="U133" s="164"/>
      <c r="V133" s="168"/>
      <c r="W133" s="164"/>
      <c r="X133" s="166"/>
      <c r="Y133" s="164"/>
      <c r="Z133" s="169"/>
      <c r="AA133" s="164"/>
      <c r="AB133" s="166"/>
      <c r="AC133" s="164"/>
      <c r="AD133" s="169"/>
      <c r="AE133" s="164"/>
      <c r="AF133" s="169"/>
      <c r="AG133" s="164"/>
      <c r="AH133" s="166"/>
      <c r="AI133" s="164"/>
      <c r="AJ133" s="169"/>
      <c r="AK133" s="164"/>
      <c r="AL133" s="166"/>
      <c r="AM133" s="164"/>
      <c r="AN133" s="173"/>
      <c r="AO133" s="171"/>
      <c r="AP133" s="171"/>
      <c r="AQ133" s="170"/>
      <c r="AR133" s="170"/>
      <c r="AS133" s="170"/>
      <c r="AT133" s="170"/>
      <c r="AU133" s="170"/>
      <c r="AV133" s="170"/>
      <c r="AW133" s="170"/>
      <c r="AX133" s="170"/>
      <c r="AY133" s="170"/>
      <c r="AZ133" s="173"/>
      <c r="BA133" s="170"/>
      <c r="BB133" s="170"/>
      <c r="BC133" s="170"/>
      <c r="BD133" s="170"/>
      <c r="BE133" s="170"/>
      <c r="BF133" s="170"/>
      <c r="BG133" s="170"/>
      <c r="BH133" s="170"/>
      <c r="BI133" s="173"/>
      <c r="BJ133" s="170"/>
      <c r="BK133" s="170"/>
      <c r="BL133" s="170"/>
      <c r="BM133" s="174"/>
      <c r="BN133" s="170"/>
      <c r="BO133" s="175">
        <f>BM133*VLOOKUP(D133,Factors!A$49:B$54,2,FALSE)</f>
        <v>0</v>
      </c>
      <c r="BP133" s="170"/>
      <c r="BQ133" s="170"/>
      <c r="BR133" s="170"/>
      <c r="BS133" s="176"/>
      <c r="BT133" s="170"/>
      <c r="BU133" s="170"/>
      <c r="BV133" s="175"/>
      <c r="BW133" s="175"/>
      <c r="BX133" s="175">
        <v>0</v>
      </c>
      <c r="BY133" s="175">
        <v>0</v>
      </c>
      <c r="BZ133" s="175">
        <f t="shared" si="4"/>
        <v>0</v>
      </c>
      <c r="CA133" s="177"/>
      <c r="CB133" s="177">
        <v>0</v>
      </c>
      <c r="CC133" s="172">
        <f>BM133*VLOOKUP(D133,Factors!A$49:B$54,2,FALSE)</f>
        <v>0</v>
      </c>
      <c r="CD133" s="178"/>
      <c r="CE133" s="187"/>
    </row>
    <row r="134" spans="1:83" ht="30" x14ac:dyDescent="0.25">
      <c r="A134" s="163" t="s">
        <v>116</v>
      </c>
      <c r="B134" s="163" t="s">
        <v>4</v>
      </c>
      <c r="C134" s="164" t="s">
        <v>129</v>
      </c>
      <c r="D134" s="164" t="s">
        <v>136</v>
      </c>
      <c r="E134" s="163"/>
      <c r="F134" s="164"/>
      <c r="G134" s="163" t="s">
        <v>217</v>
      </c>
      <c r="H134" s="166">
        <v>1580</v>
      </c>
      <c r="I134" s="166"/>
      <c r="J134" s="164"/>
      <c r="K134" s="166"/>
      <c r="L134" s="164"/>
      <c r="M134" s="167"/>
      <c r="N134" s="164"/>
      <c r="O134" s="163"/>
      <c r="P134" s="164"/>
      <c r="Q134" s="166"/>
      <c r="R134" s="164"/>
      <c r="S134" s="164"/>
      <c r="T134" s="166"/>
      <c r="U134" s="164"/>
      <c r="V134" s="168"/>
      <c r="W134" s="164"/>
      <c r="X134" s="166"/>
      <c r="Y134" s="164"/>
      <c r="Z134" s="169"/>
      <c r="AA134" s="164"/>
      <c r="AB134" s="166"/>
      <c r="AC134" s="164"/>
      <c r="AD134" s="169"/>
      <c r="AE134" s="164"/>
      <c r="AF134" s="169"/>
      <c r="AG134" s="164"/>
      <c r="AH134" s="166"/>
      <c r="AI134" s="164"/>
      <c r="AJ134" s="169"/>
      <c r="AK134" s="164"/>
      <c r="AL134" s="166"/>
      <c r="AM134" s="164"/>
      <c r="AN134" s="173"/>
      <c r="AO134" s="171"/>
      <c r="AP134" s="171"/>
      <c r="AQ134" s="170"/>
      <c r="AR134" s="170"/>
      <c r="AS134" s="170"/>
      <c r="AT134" s="170"/>
      <c r="AU134" s="170"/>
      <c r="AV134" s="170"/>
      <c r="AW134" s="170"/>
      <c r="AX134" s="170"/>
      <c r="AY134" s="170"/>
      <c r="AZ134" s="173"/>
      <c r="BA134" s="170"/>
      <c r="BB134" s="170"/>
      <c r="BC134" s="170"/>
      <c r="BD134" s="170"/>
      <c r="BE134" s="170"/>
      <c r="BF134" s="170"/>
      <c r="BG134" s="170"/>
      <c r="BH134" s="170"/>
      <c r="BI134" s="173"/>
      <c r="BJ134" s="170"/>
      <c r="BK134" s="170"/>
      <c r="BL134" s="170"/>
      <c r="BM134" s="174"/>
      <c r="BN134" s="170"/>
      <c r="BO134" s="175">
        <f>BM134*VLOOKUP(D134,Factors!A$49:B$54,2,FALSE)</f>
        <v>0</v>
      </c>
      <c r="BP134" s="170"/>
      <c r="BQ134" s="170"/>
      <c r="BR134" s="170"/>
      <c r="BS134" s="176"/>
      <c r="BT134" s="170"/>
      <c r="BU134" s="170"/>
      <c r="BV134" s="175"/>
      <c r="BW134" s="175"/>
      <c r="BX134" s="175">
        <v>0</v>
      </c>
      <c r="BY134" s="175">
        <v>0</v>
      </c>
      <c r="BZ134" s="175">
        <f t="shared" si="4"/>
        <v>0</v>
      </c>
      <c r="CA134" s="177"/>
      <c r="CB134" s="177">
        <v>0</v>
      </c>
      <c r="CC134" s="172">
        <f>BM134*VLOOKUP(D134,Factors!A$49:B$54,2,FALSE)</f>
        <v>0</v>
      </c>
      <c r="CD134" s="178"/>
      <c r="CE134" s="187"/>
    </row>
    <row r="135" spans="1:83" ht="120" x14ac:dyDescent="0.25">
      <c r="A135" s="5" t="s">
        <v>117</v>
      </c>
      <c r="B135" s="5" t="s">
        <v>4</v>
      </c>
      <c r="C135" s="1" t="s">
        <v>133</v>
      </c>
      <c r="D135" s="1" t="s">
        <v>137</v>
      </c>
      <c r="E135" s="5" t="s">
        <v>574</v>
      </c>
      <c r="F135" s="1" t="s">
        <v>482</v>
      </c>
      <c r="G135" s="55" t="s">
        <v>217</v>
      </c>
      <c r="H135" s="54">
        <v>1935</v>
      </c>
      <c r="I135" s="54">
        <v>152203</v>
      </c>
      <c r="J135" s="55" t="s">
        <v>213</v>
      </c>
      <c r="K135" s="54">
        <v>93315</v>
      </c>
      <c r="L135" s="55" t="s">
        <v>213</v>
      </c>
      <c r="M135" s="66">
        <v>58888</v>
      </c>
      <c r="N135" s="55" t="s">
        <v>213</v>
      </c>
      <c r="O135" s="52" t="s">
        <v>233</v>
      </c>
      <c r="P135" s="55" t="s">
        <v>212</v>
      </c>
      <c r="Q135" s="54" t="s">
        <v>218</v>
      </c>
      <c r="R135" s="55" t="s">
        <v>213</v>
      </c>
      <c r="S135" s="55" t="s">
        <v>212</v>
      </c>
      <c r="T135" s="66">
        <v>18530</v>
      </c>
      <c r="U135" s="1" t="s">
        <v>213</v>
      </c>
      <c r="V135" s="62">
        <v>58</v>
      </c>
      <c r="W135" s="55" t="s">
        <v>213</v>
      </c>
      <c r="X135" s="54">
        <v>1650</v>
      </c>
      <c r="Y135" s="55" t="s">
        <v>213</v>
      </c>
      <c r="Z135" s="53">
        <v>37</v>
      </c>
      <c r="AA135" s="55" t="s">
        <v>213</v>
      </c>
      <c r="AB135" s="70">
        <v>1159</v>
      </c>
      <c r="AC135" s="55" t="s">
        <v>213</v>
      </c>
      <c r="AD135" s="53">
        <v>173</v>
      </c>
      <c r="AE135" s="55" t="s">
        <v>213</v>
      </c>
      <c r="AF135" s="53">
        <v>250</v>
      </c>
      <c r="AG135" s="55" t="s">
        <v>213</v>
      </c>
      <c r="AH135" s="54">
        <v>18449</v>
      </c>
      <c r="AI135" s="55" t="s">
        <v>213</v>
      </c>
      <c r="AJ135" s="53">
        <v>11</v>
      </c>
      <c r="AK135" s="55" t="s">
        <v>213</v>
      </c>
      <c r="AL135" s="54">
        <v>165</v>
      </c>
      <c r="AM135" s="55" t="s">
        <v>213</v>
      </c>
      <c r="AN135" s="92" t="s">
        <v>214</v>
      </c>
      <c r="AO135" s="58"/>
      <c r="AP135" s="58"/>
      <c r="AQ135" s="57"/>
      <c r="AR135" s="57" t="s">
        <v>212</v>
      </c>
      <c r="AS135" s="57" t="s">
        <v>214</v>
      </c>
      <c r="AT135" s="57" t="s">
        <v>212</v>
      </c>
      <c r="AU135" s="57" t="s">
        <v>212</v>
      </c>
      <c r="AV135" s="57" t="s">
        <v>212</v>
      </c>
      <c r="AW135" s="57" t="s">
        <v>214</v>
      </c>
      <c r="AX135" s="57" t="s">
        <v>214</v>
      </c>
      <c r="AY135" s="57" t="s">
        <v>216</v>
      </c>
      <c r="AZ135" s="92" t="s">
        <v>234</v>
      </c>
      <c r="BA135" s="57" t="s">
        <v>212</v>
      </c>
      <c r="BB135" s="57" t="s">
        <v>212</v>
      </c>
      <c r="BC135" s="57" t="s">
        <v>214</v>
      </c>
      <c r="BD135" s="57" t="s">
        <v>212</v>
      </c>
      <c r="BE135" s="57" t="s">
        <v>214</v>
      </c>
      <c r="BF135" s="57" t="s">
        <v>214</v>
      </c>
      <c r="BG135" s="57" t="s">
        <v>214</v>
      </c>
      <c r="BH135" s="57" t="s">
        <v>214</v>
      </c>
      <c r="BI135" s="92" t="s">
        <v>214</v>
      </c>
      <c r="BJ135" s="57" t="s">
        <v>212</v>
      </c>
      <c r="BK135" s="57">
        <v>82</v>
      </c>
      <c r="BL135" s="57" t="s">
        <v>215</v>
      </c>
      <c r="BM135" s="130">
        <v>3660</v>
      </c>
      <c r="BN135" s="57" t="s">
        <v>215</v>
      </c>
      <c r="BO135" s="77">
        <f>BM135*VLOOKUP(D135,Factors!A$49:B$54,2,FALSE)</f>
        <v>49849.2</v>
      </c>
      <c r="BP135" s="57" t="s">
        <v>212</v>
      </c>
      <c r="BQ135" s="57">
        <v>21</v>
      </c>
      <c r="BR135" s="57" t="s">
        <v>215</v>
      </c>
      <c r="BS135" s="59">
        <v>18.78</v>
      </c>
      <c r="BT135" s="57" t="s">
        <v>215</v>
      </c>
      <c r="BU135" s="57" t="s">
        <v>212</v>
      </c>
      <c r="BV135" s="77">
        <v>520408.42349999998</v>
      </c>
      <c r="BW135" s="77">
        <v>2316656.8529999997</v>
      </c>
      <c r="BX135" s="77">
        <v>2837065.2764999997</v>
      </c>
      <c r="BY135" s="77">
        <v>21573.182499999999</v>
      </c>
      <c r="BZ135" s="77">
        <f t="shared" si="4"/>
        <v>2858638.4589999998</v>
      </c>
      <c r="CA135" s="87">
        <v>7.9228125</v>
      </c>
      <c r="CB135" s="87">
        <v>26.7028125</v>
      </c>
      <c r="CC135" s="77">
        <f>BM135*VLOOKUP(D135,Factors!A$49:B$54,2,FALSE)</f>
        <v>49849.2</v>
      </c>
      <c r="CD135" s="92"/>
      <c r="CE135" s="93" t="s">
        <v>469</v>
      </c>
    </row>
    <row r="136" spans="1:83" ht="75" x14ac:dyDescent="0.25">
      <c r="A136" s="5" t="s">
        <v>118</v>
      </c>
      <c r="B136" s="5" t="s">
        <v>4</v>
      </c>
      <c r="C136" s="1" t="s">
        <v>133</v>
      </c>
      <c r="D136" s="1" t="s">
        <v>137</v>
      </c>
      <c r="E136" s="5" t="s">
        <v>574</v>
      </c>
      <c r="F136" s="1" t="s">
        <v>481</v>
      </c>
      <c r="G136" s="52" t="s">
        <v>217</v>
      </c>
      <c r="H136" s="54">
        <v>1738.5</v>
      </c>
      <c r="I136" s="54">
        <v>85851</v>
      </c>
      <c r="J136" s="55" t="s">
        <v>213</v>
      </c>
      <c r="K136" s="61">
        <f>I136*VLOOKUP($F136,Factors!$B$19:$C$22,2,FALSE)</f>
        <v>52369.11</v>
      </c>
      <c r="L136" s="188" t="s">
        <v>564</v>
      </c>
      <c r="M136" s="96">
        <f>I136-K136</f>
        <v>33481.89</v>
      </c>
      <c r="N136" s="52" t="s">
        <v>508</v>
      </c>
      <c r="O136" s="52" t="s">
        <v>235</v>
      </c>
      <c r="P136" s="55" t="s">
        <v>212</v>
      </c>
      <c r="Q136" s="54" t="s">
        <v>218</v>
      </c>
      <c r="R136" s="55"/>
      <c r="S136" s="55" t="s">
        <v>212</v>
      </c>
      <c r="T136" s="66">
        <v>17033</v>
      </c>
      <c r="U136" s="1" t="s">
        <v>213</v>
      </c>
      <c r="V136" s="62">
        <v>230</v>
      </c>
      <c r="W136" s="55" t="s">
        <v>213</v>
      </c>
      <c r="X136" s="54">
        <v>4532</v>
      </c>
      <c r="Y136" s="55" t="s">
        <v>213</v>
      </c>
      <c r="Z136" s="53">
        <v>33</v>
      </c>
      <c r="AA136" s="55" t="s">
        <v>213</v>
      </c>
      <c r="AB136" s="70">
        <v>2729</v>
      </c>
      <c r="AC136" s="55" t="s">
        <v>213</v>
      </c>
      <c r="AD136" s="53">
        <v>115</v>
      </c>
      <c r="AE136" s="55" t="s">
        <v>213</v>
      </c>
      <c r="AF136" s="53">
        <v>76</v>
      </c>
      <c r="AG136" s="55" t="s">
        <v>213</v>
      </c>
      <c r="AH136" s="54">
        <v>5206</v>
      </c>
      <c r="AI136" s="55" t="s">
        <v>213</v>
      </c>
      <c r="AJ136" s="53">
        <v>9</v>
      </c>
      <c r="AK136" s="55" t="s">
        <v>213</v>
      </c>
      <c r="AL136" s="54">
        <v>655</v>
      </c>
      <c r="AM136" s="55" t="s">
        <v>213</v>
      </c>
      <c r="AN136" s="92" t="s">
        <v>214</v>
      </c>
      <c r="AO136" s="58"/>
      <c r="AP136" s="58"/>
      <c r="AQ136" s="57"/>
      <c r="AR136" s="57" t="s">
        <v>212</v>
      </c>
      <c r="AS136" s="57" t="s">
        <v>214</v>
      </c>
      <c r="AT136" s="57" t="s">
        <v>214</v>
      </c>
      <c r="AU136" s="57" t="s">
        <v>212</v>
      </c>
      <c r="AV136" s="57" t="s">
        <v>212</v>
      </c>
      <c r="AW136" s="57" t="s">
        <v>212</v>
      </c>
      <c r="AX136" s="57" t="s">
        <v>212</v>
      </c>
      <c r="AY136" s="57" t="s">
        <v>215</v>
      </c>
      <c r="AZ136" s="92" t="s">
        <v>211</v>
      </c>
      <c r="BA136" s="57" t="s">
        <v>212</v>
      </c>
      <c r="BB136" s="57" t="s">
        <v>212</v>
      </c>
      <c r="BC136" s="57" t="s">
        <v>212</v>
      </c>
      <c r="BD136" s="57" t="s">
        <v>212</v>
      </c>
      <c r="BE136" s="57" t="s">
        <v>214</v>
      </c>
      <c r="BF136" s="57" t="s">
        <v>214</v>
      </c>
      <c r="BG136" s="57" t="s">
        <v>212</v>
      </c>
      <c r="BH136" s="92" t="s">
        <v>214</v>
      </c>
      <c r="BI136" s="92" t="s">
        <v>214</v>
      </c>
      <c r="BJ136" s="57" t="s">
        <v>212</v>
      </c>
      <c r="BK136" s="57">
        <v>180</v>
      </c>
      <c r="BL136" s="57" t="s">
        <v>215</v>
      </c>
      <c r="BM136" s="130">
        <v>10996</v>
      </c>
      <c r="BN136" s="57" t="s">
        <v>215</v>
      </c>
      <c r="BO136" s="77">
        <f>BM136*VLOOKUP(D136,Factors!A$49:B$54,2,FALSE)</f>
        <v>149765.51999999999</v>
      </c>
      <c r="BP136" s="57" t="s">
        <v>212</v>
      </c>
      <c r="BQ136" s="57">
        <v>29</v>
      </c>
      <c r="BR136" s="57" t="s">
        <v>215</v>
      </c>
      <c r="BS136" s="59">
        <v>24.2</v>
      </c>
      <c r="BT136" s="57" t="s">
        <v>215</v>
      </c>
      <c r="BU136" s="57" t="s">
        <v>212</v>
      </c>
      <c r="BV136" s="77">
        <v>292057.289559</v>
      </c>
      <c r="BW136" s="77">
        <v>1300125.9986819997</v>
      </c>
      <c r="BX136" s="77">
        <v>1592183.2882409997</v>
      </c>
      <c r="BY136" s="77">
        <v>448427.59499999997</v>
      </c>
      <c r="BZ136" s="77">
        <f t="shared" si="4"/>
        <v>2040610.8832409997</v>
      </c>
      <c r="CA136" s="87">
        <v>10.209375</v>
      </c>
      <c r="CB136" s="87">
        <v>34.409374999999997</v>
      </c>
      <c r="CC136" s="77">
        <f>BM136*VLOOKUP(D136,Factors!A$49:B$54,2,FALSE)</f>
        <v>149765.51999999999</v>
      </c>
      <c r="CD136" s="92" t="s">
        <v>470</v>
      </c>
      <c r="CE136" s="93" t="s">
        <v>236</v>
      </c>
    </row>
    <row r="137" spans="1:83" ht="45" x14ac:dyDescent="0.25">
      <c r="A137" s="5" t="s">
        <v>150</v>
      </c>
      <c r="B137" s="5" t="s">
        <v>155</v>
      </c>
      <c r="C137" s="1" t="s">
        <v>133</v>
      </c>
      <c r="D137" s="1" t="s">
        <v>139</v>
      </c>
      <c r="E137" s="5"/>
      <c r="F137" s="1" t="s">
        <v>479</v>
      </c>
      <c r="G137" s="82" t="s">
        <v>209</v>
      </c>
      <c r="H137" s="79">
        <v>1920</v>
      </c>
      <c r="I137" s="79">
        <v>3108</v>
      </c>
      <c r="J137" s="84" t="s">
        <v>210</v>
      </c>
      <c r="K137" s="79">
        <v>3096</v>
      </c>
      <c r="L137" s="84" t="s">
        <v>210</v>
      </c>
      <c r="M137" s="66">
        <v>12</v>
      </c>
      <c r="N137" s="84"/>
      <c r="O137" s="82" t="s">
        <v>216</v>
      </c>
      <c r="P137" s="84" t="s">
        <v>212</v>
      </c>
      <c r="Q137" s="79"/>
      <c r="R137" s="84"/>
      <c r="S137" s="84" t="s">
        <v>212</v>
      </c>
      <c r="T137" s="79">
        <v>5758</v>
      </c>
      <c r="U137" s="84" t="s">
        <v>213</v>
      </c>
      <c r="V137" s="62">
        <v>4</v>
      </c>
      <c r="W137" s="84" t="s">
        <v>210</v>
      </c>
      <c r="X137" s="79">
        <v>114</v>
      </c>
      <c r="Y137" s="84" t="s">
        <v>210</v>
      </c>
      <c r="Z137" s="83">
        <v>2</v>
      </c>
      <c r="AA137" s="84" t="s">
        <v>210</v>
      </c>
      <c r="AB137" s="79">
        <v>39</v>
      </c>
      <c r="AC137" s="84" t="s">
        <v>210</v>
      </c>
      <c r="AD137" s="83">
        <v>4</v>
      </c>
      <c r="AE137" s="84" t="s">
        <v>210</v>
      </c>
      <c r="AF137" s="83">
        <v>30</v>
      </c>
      <c r="AG137" s="84" t="s">
        <v>210</v>
      </c>
      <c r="AH137" s="79">
        <v>370</v>
      </c>
      <c r="AI137" s="84" t="s">
        <v>210</v>
      </c>
      <c r="AJ137" s="83">
        <v>2</v>
      </c>
      <c r="AK137" s="84" t="s">
        <v>210</v>
      </c>
      <c r="AL137" s="79">
        <v>19</v>
      </c>
      <c r="AM137" s="84" t="s">
        <v>210</v>
      </c>
      <c r="AN137" s="125" t="s">
        <v>214</v>
      </c>
      <c r="AO137" s="86"/>
      <c r="AP137" s="86"/>
      <c r="AQ137" s="85"/>
      <c r="AR137" s="85" t="s">
        <v>214</v>
      </c>
      <c r="AS137" s="85" t="s">
        <v>214</v>
      </c>
      <c r="AT137" s="85" t="s">
        <v>214</v>
      </c>
      <c r="AU137" s="85" t="s">
        <v>218</v>
      </c>
      <c r="AV137" s="85" t="s">
        <v>214</v>
      </c>
      <c r="AW137" s="85" t="s">
        <v>214</v>
      </c>
      <c r="AX137" s="85" t="s">
        <v>212</v>
      </c>
      <c r="AY137" s="85"/>
      <c r="AZ137" s="125"/>
      <c r="BA137" s="85" t="s">
        <v>214</v>
      </c>
      <c r="BB137" s="85" t="s">
        <v>214</v>
      </c>
      <c r="BC137" s="85" t="s">
        <v>214</v>
      </c>
      <c r="BD137" s="85" t="s">
        <v>214</v>
      </c>
      <c r="BE137" s="85" t="s">
        <v>214</v>
      </c>
      <c r="BF137" s="85" t="s">
        <v>214</v>
      </c>
      <c r="BG137" s="85" t="s">
        <v>214</v>
      </c>
      <c r="BH137" s="85" t="s">
        <v>214</v>
      </c>
      <c r="BI137" s="125"/>
      <c r="BJ137" s="85"/>
      <c r="BK137" s="85"/>
      <c r="BL137" s="85"/>
      <c r="BM137" s="134"/>
      <c r="BN137" s="85"/>
      <c r="BO137" s="77">
        <f>BM137*VLOOKUP(D137,Factors!A$49:B$54,2,FALSE)</f>
        <v>0</v>
      </c>
      <c r="BP137" s="85"/>
      <c r="BQ137" s="85"/>
      <c r="BR137" s="85"/>
      <c r="BS137" s="87"/>
      <c r="BT137" s="85"/>
      <c r="BU137" s="85"/>
      <c r="BV137" s="77">
        <v>16428.304799999998</v>
      </c>
      <c r="BW137" s="77">
        <v>37067.479200000002</v>
      </c>
      <c r="BX137" s="77">
        <v>53495.784</v>
      </c>
      <c r="BY137" s="77">
        <v>0</v>
      </c>
      <c r="BZ137" s="77">
        <f t="shared" si="4"/>
        <v>53495.784</v>
      </c>
      <c r="CA137" s="87">
        <v>0</v>
      </c>
      <c r="CB137" s="87">
        <v>0</v>
      </c>
      <c r="CC137" s="77">
        <f>BM137*VLOOKUP(D137,Factors!A$49:B$54,2,FALSE)</f>
        <v>0</v>
      </c>
      <c r="CD137" s="80"/>
      <c r="CE137" s="93"/>
    </row>
    <row r="138" spans="1:83" ht="30" x14ac:dyDescent="0.25">
      <c r="A138" s="5" t="s">
        <v>119</v>
      </c>
      <c r="B138" s="5" t="s">
        <v>4</v>
      </c>
      <c r="C138" s="2" t="s">
        <v>131</v>
      </c>
      <c r="D138" s="1" t="s">
        <v>139</v>
      </c>
      <c r="E138" s="5" t="s">
        <v>146</v>
      </c>
      <c r="F138" s="1" t="s">
        <v>481</v>
      </c>
      <c r="G138" s="1" t="s">
        <v>217</v>
      </c>
      <c r="H138" s="96">
        <v>2160</v>
      </c>
      <c r="I138" s="66">
        <v>65000</v>
      </c>
      <c r="J138" s="1" t="s">
        <v>210</v>
      </c>
      <c r="K138" s="66">
        <v>28000</v>
      </c>
      <c r="L138" s="1" t="s">
        <v>213</v>
      </c>
      <c r="M138" s="66">
        <v>30000</v>
      </c>
      <c r="N138" s="1" t="s">
        <v>213</v>
      </c>
      <c r="O138" s="5"/>
      <c r="P138" s="1" t="s">
        <v>212</v>
      </c>
      <c r="Q138" s="66">
        <v>14661</v>
      </c>
      <c r="R138" s="1" t="s">
        <v>210</v>
      </c>
      <c r="S138" s="1" t="s">
        <v>212</v>
      </c>
      <c r="T138" s="66">
        <v>1853</v>
      </c>
      <c r="U138" s="1" t="s">
        <v>210</v>
      </c>
      <c r="V138" s="62">
        <v>944</v>
      </c>
      <c r="W138" s="1" t="s">
        <v>213</v>
      </c>
      <c r="X138" s="66">
        <v>27743</v>
      </c>
      <c r="Y138" s="1" t="s">
        <v>213</v>
      </c>
      <c r="Z138" s="74"/>
      <c r="AA138" s="1"/>
      <c r="AB138" s="66"/>
      <c r="AC138" s="1"/>
      <c r="AD138" s="74"/>
      <c r="AE138" s="1"/>
      <c r="AF138" s="74"/>
      <c r="AG138" s="1"/>
      <c r="AH138" s="66"/>
      <c r="AI138" s="1"/>
      <c r="AJ138" s="74"/>
      <c r="AK138" s="1"/>
      <c r="AL138" s="66"/>
      <c r="AM138" s="1"/>
      <c r="AN138" s="91" t="s">
        <v>212</v>
      </c>
      <c r="AO138" s="76">
        <v>5</v>
      </c>
      <c r="AP138" s="76">
        <v>3</v>
      </c>
      <c r="AQ138" s="75"/>
      <c r="AR138" s="75" t="s">
        <v>212</v>
      </c>
      <c r="AS138" s="75" t="s">
        <v>214</v>
      </c>
      <c r="AT138" s="75" t="s">
        <v>214</v>
      </c>
      <c r="AU138" s="75" t="s">
        <v>212</v>
      </c>
      <c r="AV138" s="75" t="s">
        <v>212</v>
      </c>
      <c r="AW138" s="75" t="s">
        <v>214</v>
      </c>
      <c r="AX138" s="75"/>
      <c r="AY138" s="75"/>
      <c r="AZ138" s="91"/>
      <c r="BA138" s="75"/>
      <c r="BB138" s="75"/>
      <c r="BC138" s="75" t="s">
        <v>212</v>
      </c>
      <c r="BD138" s="75" t="s">
        <v>212</v>
      </c>
      <c r="BE138" s="75"/>
      <c r="BF138" s="75"/>
      <c r="BG138" s="75" t="s">
        <v>212</v>
      </c>
      <c r="BH138" s="75"/>
      <c r="BI138" s="91" t="s">
        <v>251</v>
      </c>
      <c r="BJ138" s="75" t="s">
        <v>212</v>
      </c>
      <c r="BK138" s="75">
        <v>76</v>
      </c>
      <c r="BL138" s="75" t="s">
        <v>216</v>
      </c>
      <c r="BM138" s="132">
        <v>1124</v>
      </c>
      <c r="BN138" s="75" t="s">
        <v>216</v>
      </c>
      <c r="BO138" s="77">
        <f>BM138*VLOOKUP(D138,Factors!A$49:B$54,2,FALSE)</f>
        <v>17332.079999999998</v>
      </c>
      <c r="BP138" s="75" t="s">
        <v>212</v>
      </c>
      <c r="BQ138" s="75">
        <v>6</v>
      </c>
      <c r="BR138" s="75" t="s">
        <v>210</v>
      </c>
      <c r="BS138" s="78">
        <v>3.45</v>
      </c>
      <c r="BT138" s="75" t="s">
        <v>210</v>
      </c>
      <c r="BU138" s="75" t="s">
        <v>214</v>
      </c>
      <c r="BV138" s="77">
        <v>97997.2</v>
      </c>
      <c r="BW138" s="77">
        <v>436438.8</v>
      </c>
      <c r="BX138" s="77">
        <v>534436</v>
      </c>
      <c r="BY138" s="77">
        <v>0</v>
      </c>
      <c r="BZ138" s="77">
        <f t="shared" si="4"/>
        <v>534436</v>
      </c>
      <c r="CA138" s="87">
        <v>1.4554687500000003</v>
      </c>
      <c r="CB138" s="87">
        <v>4.9054687500000007</v>
      </c>
      <c r="CC138" s="77">
        <f>BM138*VLOOKUP(D138,Factors!A$49:B$54,2,FALSE)</f>
        <v>17332.079999999998</v>
      </c>
      <c r="CD138" s="75"/>
      <c r="CE138" s="106"/>
    </row>
    <row r="139" spans="1:83" ht="165" x14ac:dyDescent="0.25">
      <c r="A139" s="5" t="s">
        <v>120</v>
      </c>
      <c r="B139" s="5" t="s">
        <v>4</v>
      </c>
      <c r="C139" s="1" t="s">
        <v>129</v>
      </c>
      <c r="D139" s="1" t="s">
        <v>141</v>
      </c>
      <c r="E139" s="5" t="s">
        <v>143</v>
      </c>
      <c r="F139" s="1" t="s">
        <v>481</v>
      </c>
      <c r="G139" s="1" t="s">
        <v>217</v>
      </c>
      <c r="H139" s="66">
        <v>2234</v>
      </c>
      <c r="I139" s="66">
        <v>78533</v>
      </c>
      <c r="J139" s="1" t="s">
        <v>213</v>
      </c>
      <c r="K139" s="66">
        <v>59728</v>
      </c>
      <c r="L139" s="1" t="s">
        <v>213</v>
      </c>
      <c r="M139" s="66">
        <v>18805</v>
      </c>
      <c r="N139" s="1" t="s">
        <v>213</v>
      </c>
      <c r="O139" s="5"/>
      <c r="P139" s="1" t="s">
        <v>212</v>
      </c>
      <c r="Q139" s="66">
        <v>43703</v>
      </c>
      <c r="R139" s="1" t="s">
        <v>210</v>
      </c>
      <c r="S139" s="1" t="s">
        <v>212</v>
      </c>
      <c r="T139" s="66">
        <v>2277</v>
      </c>
      <c r="U139" s="1" t="s">
        <v>213</v>
      </c>
      <c r="V139" s="62">
        <v>16</v>
      </c>
      <c r="W139" s="1" t="s">
        <v>213</v>
      </c>
      <c r="X139" s="66">
        <v>585</v>
      </c>
      <c r="Y139" s="1" t="s">
        <v>213</v>
      </c>
      <c r="Z139" s="74">
        <v>0</v>
      </c>
      <c r="AA139" s="1" t="s">
        <v>213</v>
      </c>
      <c r="AB139" s="66">
        <v>0</v>
      </c>
      <c r="AC139" s="1" t="s">
        <v>213</v>
      </c>
      <c r="AD139" s="74">
        <v>7</v>
      </c>
      <c r="AE139" s="1" t="s">
        <v>213</v>
      </c>
      <c r="AF139" s="74">
        <v>0</v>
      </c>
      <c r="AG139" s="1" t="s">
        <v>213</v>
      </c>
      <c r="AH139" s="66">
        <v>0</v>
      </c>
      <c r="AI139" s="1" t="s">
        <v>213</v>
      </c>
      <c r="AJ139" s="74">
        <v>0</v>
      </c>
      <c r="AK139" s="1" t="s">
        <v>213</v>
      </c>
      <c r="AL139" s="66">
        <v>0</v>
      </c>
      <c r="AM139" s="1" t="s">
        <v>213</v>
      </c>
      <c r="AN139" s="91" t="s">
        <v>226</v>
      </c>
      <c r="AO139" s="76"/>
      <c r="AP139" s="76"/>
      <c r="AQ139" s="75"/>
      <c r="AR139" s="75" t="s">
        <v>212</v>
      </c>
      <c r="AS139" s="75" t="s">
        <v>212</v>
      </c>
      <c r="AT139" s="75" t="s">
        <v>214</v>
      </c>
      <c r="AU139" s="75" t="s">
        <v>212</v>
      </c>
      <c r="AV139" s="75" t="s">
        <v>212</v>
      </c>
      <c r="AW139" s="75" t="s">
        <v>214</v>
      </c>
      <c r="AX139" s="75" t="s">
        <v>214</v>
      </c>
      <c r="AY139" s="75" t="s">
        <v>216</v>
      </c>
      <c r="AZ139" s="91" t="s">
        <v>248</v>
      </c>
      <c r="BA139" s="75" t="s">
        <v>212</v>
      </c>
      <c r="BB139" s="75"/>
      <c r="BC139" s="75"/>
      <c r="BD139" s="75" t="s">
        <v>212</v>
      </c>
      <c r="BE139" s="75"/>
      <c r="BF139" s="75" t="s">
        <v>249</v>
      </c>
      <c r="BG139" s="75"/>
      <c r="BH139" s="75"/>
      <c r="BI139" s="91" t="s">
        <v>214</v>
      </c>
      <c r="BJ139" s="75" t="s">
        <v>212</v>
      </c>
      <c r="BK139" s="75">
        <v>10</v>
      </c>
      <c r="BL139" s="75" t="s">
        <v>216</v>
      </c>
      <c r="BM139" s="132">
        <v>810</v>
      </c>
      <c r="BN139" s="75" t="s">
        <v>216</v>
      </c>
      <c r="BO139" s="77">
        <f>BM139*VLOOKUP(D139,Factors!A$49:B$54,2,FALSE)</f>
        <v>10667.7</v>
      </c>
      <c r="BP139" s="75" t="s">
        <v>212</v>
      </c>
      <c r="BQ139" s="75">
        <v>15</v>
      </c>
      <c r="BR139" s="75" t="s">
        <v>210</v>
      </c>
      <c r="BS139" s="78">
        <v>7.4</v>
      </c>
      <c r="BT139" s="75" t="s">
        <v>210</v>
      </c>
      <c r="BU139" s="75" t="s">
        <v>212</v>
      </c>
      <c r="BV139" s="77">
        <v>164789.552</v>
      </c>
      <c r="BW139" s="77">
        <v>733167.17279999994</v>
      </c>
      <c r="BX139" s="77">
        <v>897956.72479999997</v>
      </c>
      <c r="BY139" s="77">
        <v>163363.326875</v>
      </c>
      <c r="BZ139" s="77">
        <f t="shared" si="4"/>
        <v>1061320.051675</v>
      </c>
      <c r="CA139" s="87">
        <v>3.1218750000000006</v>
      </c>
      <c r="CB139" s="87">
        <v>10.521875000000001</v>
      </c>
      <c r="CC139" s="77">
        <f>BM139*VLOOKUP(D139,Factors!A$49:B$54,2,FALSE)</f>
        <v>10667.7</v>
      </c>
      <c r="CD139" s="75"/>
      <c r="CE139" s="106"/>
    </row>
    <row r="140" spans="1:83" ht="225" x14ac:dyDescent="0.25">
      <c r="A140" s="5" t="s">
        <v>121</v>
      </c>
      <c r="B140" s="5" t="s">
        <v>4</v>
      </c>
      <c r="C140" s="1" t="s">
        <v>129</v>
      </c>
      <c r="D140" s="1" t="s">
        <v>139</v>
      </c>
      <c r="E140" s="5"/>
      <c r="F140" s="1" t="s">
        <v>479</v>
      </c>
      <c r="G140" s="52" t="s">
        <v>217</v>
      </c>
      <c r="H140" s="54">
        <v>850</v>
      </c>
      <c r="I140" s="54">
        <v>7538</v>
      </c>
      <c r="J140" s="55" t="s">
        <v>213</v>
      </c>
      <c r="K140" s="54">
        <v>5529</v>
      </c>
      <c r="L140" s="55" t="s">
        <v>213</v>
      </c>
      <c r="M140" s="66">
        <v>2009</v>
      </c>
      <c r="N140" s="55" t="s">
        <v>213</v>
      </c>
      <c r="O140" s="52" t="s">
        <v>214</v>
      </c>
      <c r="P140" s="55" t="s">
        <v>212</v>
      </c>
      <c r="Q140" s="54">
        <v>3781</v>
      </c>
      <c r="R140" s="55" t="s">
        <v>213</v>
      </c>
      <c r="S140" s="55" t="s">
        <v>214</v>
      </c>
      <c r="T140" s="54"/>
      <c r="U140" s="55"/>
      <c r="V140" s="62">
        <v>12</v>
      </c>
      <c r="W140" s="55" t="s">
        <v>213</v>
      </c>
      <c r="X140" s="54">
        <v>315</v>
      </c>
      <c r="Y140" s="55" t="s">
        <v>213</v>
      </c>
      <c r="Z140" s="53">
        <v>3</v>
      </c>
      <c r="AA140" s="55" t="s">
        <v>213</v>
      </c>
      <c r="AB140" s="54" t="s">
        <v>218</v>
      </c>
      <c r="AC140" s="55" t="s">
        <v>213</v>
      </c>
      <c r="AD140" s="53">
        <v>15</v>
      </c>
      <c r="AE140" s="55" t="s">
        <v>213</v>
      </c>
      <c r="AF140" s="53">
        <v>7</v>
      </c>
      <c r="AG140" s="55" t="s">
        <v>213</v>
      </c>
      <c r="AH140" s="54">
        <v>100</v>
      </c>
      <c r="AI140" s="55" t="s">
        <v>210</v>
      </c>
      <c r="AJ140" s="53">
        <v>2</v>
      </c>
      <c r="AK140" s="55" t="s">
        <v>213</v>
      </c>
      <c r="AL140" s="54" t="s">
        <v>218</v>
      </c>
      <c r="AM140" s="55" t="s">
        <v>210</v>
      </c>
      <c r="AN140" s="92" t="s">
        <v>214</v>
      </c>
      <c r="AO140" s="58"/>
      <c r="AP140" s="58"/>
      <c r="AQ140" s="57"/>
      <c r="AR140" s="57" t="s">
        <v>212</v>
      </c>
      <c r="AS140" s="57" t="s">
        <v>214</v>
      </c>
      <c r="AT140" s="57" t="s">
        <v>214</v>
      </c>
      <c r="AU140" s="57" t="s">
        <v>212</v>
      </c>
      <c r="AV140" s="57" t="s">
        <v>212</v>
      </c>
      <c r="AW140" s="57" t="s">
        <v>214</v>
      </c>
      <c r="AX140" s="57" t="s">
        <v>212</v>
      </c>
      <c r="AY140" s="57" t="s">
        <v>215</v>
      </c>
      <c r="AZ140" s="92" t="s">
        <v>214</v>
      </c>
      <c r="BA140" s="57" t="s">
        <v>214</v>
      </c>
      <c r="BB140" s="57" t="s">
        <v>214</v>
      </c>
      <c r="BC140" s="57" t="s">
        <v>214</v>
      </c>
      <c r="BD140" s="57" t="s">
        <v>212</v>
      </c>
      <c r="BE140" s="57" t="s">
        <v>212</v>
      </c>
      <c r="BF140" s="57" t="s">
        <v>214</v>
      </c>
      <c r="BG140" s="57" t="s">
        <v>214</v>
      </c>
      <c r="BH140" s="57" t="s">
        <v>214</v>
      </c>
      <c r="BI140" s="92" t="s">
        <v>214</v>
      </c>
      <c r="BJ140" s="57" t="s">
        <v>212</v>
      </c>
      <c r="BK140" s="57">
        <v>44</v>
      </c>
      <c r="BL140" s="57" t="s">
        <v>215</v>
      </c>
      <c r="BM140" s="130">
        <v>4021</v>
      </c>
      <c r="BN140" s="57" t="s">
        <v>215</v>
      </c>
      <c r="BO140" s="77">
        <f>BM140*VLOOKUP(D140,Factors!A$49:B$54,2,FALSE)</f>
        <v>62003.82</v>
      </c>
      <c r="BP140" s="57" t="s">
        <v>214</v>
      </c>
      <c r="BQ140" s="57"/>
      <c r="BR140" s="57"/>
      <c r="BS140" s="59"/>
      <c r="BT140" s="57"/>
      <c r="BU140" s="57" t="s">
        <v>214</v>
      </c>
      <c r="BV140" s="77">
        <v>29338.532699999992</v>
      </c>
      <c r="BW140" s="77">
        <v>66197.058300000004</v>
      </c>
      <c r="BX140" s="77">
        <v>95535.591</v>
      </c>
      <c r="BY140" s="77">
        <v>26729.482499999998</v>
      </c>
      <c r="BZ140" s="77">
        <f t="shared" si="4"/>
        <v>122265.0735</v>
      </c>
      <c r="CA140" s="87">
        <v>0</v>
      </c>
      <c r="CB140" s="87">
        <v>0</v>
      </c>
      <c r="CC140" s="77">
        <f>BM140*VLOOKUP(D140,Factors!A$49:B$54,2,FALSE)</f>
        <v>62003.82</v>
      </c>
      <c r="CD140" s="60" t="s">
        <v>471</v>
      </c>
      <c r="CE140" s="93" t="s">
        <v>409</v>
      </c>
    </row>
    <row r="141" spans="1:83" ht="45" x14ac:dyDescent="0.25">
      <c r="A141" s="5" t="s">
        <v>122</v>
      </c>
      <c r="B141" s="5" t="s">
        <v>4</v>
      </c>
      <c r="C141" s="2" t="s">
        <v>131</v>
      </c>
      <c r="D141" s="1" t="s">
        <v>139</v>
      </c>
      <c r="E141" s="5"/>
      <c r="F141" s="1" t="s">
        <v>479</v>
      </c>
      <c r="G141" s="52" t="s">
        <v>217</v>
      </c>
      <c r="H141" s="54">
        <v>1000</v>
      </c>
      <c r="I141" s="54">
        <v>9288</v>
      </c>
      <c r="J141" s="55" t="s">
        <v>213</v>
      </c>
      <c r="K141" s="54">
        <v>6000</v>
      </c>
      <c r="L141" s="55" t="s">
        <v>210</v>
      </c>
      <c r="M141" s="66">
        <v>3000</v>
      </c>
      <c r="N141" s="55" t="s">
        <v>210</v>
      </c>
      <c r="O141" s="52" t="s">
        <v>410</v>
      </c>
      <c r="P141" s="55" t="s">
        <v>212</v>
      </c>
      <c r="Q141" s="54">
        <v>9168</v>
      </c>
      <c r="R141" s="55" t="s">
        <v>213</v>
      </c>
      <c r="S141" s="55" t="s">
        <v>212</v>
      </c>
      <c r="T141" s="54">
        <v>2913</v>
      </c>
      <c r="U141" s="55" t="s">
        <v>213</v>
      </c>
      <c r="V141" s="62">
        <v>30</v>
      </c>
      <c r="W141" s="55" t="s">
        <v>210</v>
      </c>
      <c r="X141" s="54">
        <v>712</v>
      </c>
      <c r="Y141" s="55" t="s">
        <v>213</v>
      </c>
      <c r="Z141" s="53">
        <v>12</v>
      </c>
      <c r="AA141" s="55" t="s">
        <v>213</v>
      </c>
      <c r="AB141" s="54">
        <v>700</v>
      </c>
      <c r="AC141" s="55" t="s">
        <v>210</v>
      </c>
      <c r="AD141" s="53">
        <v>15</v>
      </c>
      <c r="AE141" s="55" t="s">
        <v>210</v>
      </c>
      <c r="AF141" s="53"/>
      <c r="AG141" s="55" t="s">
        <v>213</v>
      </c>
      <c r="AH141" s="54"/>
      <c r="AI141" s="55"/>
      <c r="AJ141" s="53">
        <v>81</v>
      </c>
      <c r="AK141" s="55" t="s">
        <v>213</v>
      </c>
      <c r="AL141" s="54">
        <v>2000</v>
      </c>
      <c r="AM141" s="55" t="s">
        <v>210</v>
      </c>
      <c r="AN141" s="92" t="s">
        <v>214</v>
      </c>
      <c r="AO141" s="58"/>
      <c r="AP141" s="58"/>
      <c r="AQ141" s="57"/>
      <c r="AR141" s="57" t="s">
        <v>212</v>
      </c>
      <c r="AS141" s="57" t="s">
        <v>212</v>
      </c>
      <c r="AT141" s="57"/>
      <c r="AU141" s="57" t="s">
        <v>214</v>
      </c>
      <c r="AV141" s="57" t="s">
        <v>212</v>
      </c>
      <c r="AW141" s="57" t="s">
        <v>212</v>
      </c>
      <c r="AX141" s="57" t="s">
        <v>212</v>
      </c>
      <c r="AY141" s="57" t="s">
        <v>216</v>
      </c>
      <c r="AZ141" s="92" t="s">
        <v>219</v>
      </c>
      <c r="BA141" s="57" t="s">
        <v>214</v>
      </c>
      <c r="BB141" s="57" t="s">
        <v>212</v>
      </c>
      <c r="BC141" s="57" t="s">
        <v>214</v>
      </c>
      <c r="BD141" s="57" t="s">
        <v>212</v>
      </c>
      <c r="BE141" s="57" t="s">
        <v>214</v>
      </c>
      <c r="BF141" s="57" t="s">
        <v>214</v>
      </c>
      <c r="BG141" s="57" t="s">
        <v>214</v>
      </c>
      <c r="BH141" s="57" t="s">
        <v>214</v>
      </c>
      <c r="BI141" s="92" t="s">
        <v>214</v>
      </c>
      <c r="BJ141" s="57" t="s">
        <v>212</v>
      </c>
      <c r="BK141" s="57">
        <v>15</v>
      </c>
      <c r="BL141" s="57" t="s">
        <v>216</v>
      </c>
      <c r="BM141" s="130">
        <v>2500</v>
      </c>
      <c r="BN141" s="57" t="s">
        <v>216</v>
      </c>
      <c r="BO141" s="77">
        <f>BM141*VLOOKUP(D141,Factors!A$49:B$54,2,FALSE)</f>
        <v>38550</v>
      </c>
      <c r="BP141" s="57" t="s">
        <v>212</v>
      </c>
      <c r="BQ141" s="57">
        <v>6</v>
      </c>
      <c r="BR141" s="57" t="s">
        <v>215</v>
      </c>
      <c r="BS141" s="59">
        <v>3</v>
      </c>
      <c r="BT141" s="57" t="s">
        <v>215</v>
      </c>
      <c r="BU141" s="57" t="s">
        <v>212</v>
      </c>
      <c r="BV141" s="77">
        <v>31837.8</v>
      </c>
      <c r="BW141" s="77">
        <v>71836.2</v>
      </c>
      <c r="BX141" s="77">
        <v>103674</v>
      </c>
      <c r="BY141" s="77">
        <v>169487.5</v>
      </c>
      <c r="BZ141" s="77">
        <f t="shared" si="4"/>
        <v>273161.5</v>
      </c>
      <c r="CA141" s="87">
        <v>1.59975</v>
      </c>
      <c r="CB141" s="87">
        <v>4.5997500000000002</v>
      </c>
      <c r="CC141" s="77">
        <f>BM141*VLOOKUP(D141,Factors!A$49:B$54,2,FALSE)</f>
        <v>38550</v>
      </c>
      <c r="CD141" s="60"/>
      <c r="CE141" s="93" t="s">
        <v>411</v>
      </c>
    </row>
    <row r="142" spans="1:83" ht="60" x14ac:dyDescent="0.25">
      <c r="A142" s="5" t="s">
        <v>123</v>
      </c>
      <c r="B142" s="5" t="s">
        <v>4</v>
      </c>
      <c r="C142" s="2" t="s">
        <v>131</v>
      </c>
      <c r="D142" s="1" t="s">
        <v>139</v>
      </c>
      <c r="E142" s="5" t="s">
        <v>148</v>
      </c>
      <c r="F142" s="1" t="s">
        <v>479</v>
      </c>
      <c r="G142" s="1" t="s">
        <v>478</v>
      </c>
      <c r="H142" s="96">
        <v>1569</v>
      </c>
      <c r="I142" s="66">
        <v>6384</v>
      </c>
      <c r="J142" s="1" t="s">
        <v>213</v>
      </c>
      <c r="K142" s="66">
        <v>3477</v>
      </c>
      <c r="L142" s="1" t="s">
        <v>213</v>
      </c>
      <c r="M142" s="66">
        <v>2907</v>
      </c>
      <c r="N142" s="1" t="s">
        <v>213</v>
      </c>
      <c r="O142" s="5"/>
      <c r="P142" s="1" t="s">
        <v>214</v>
      </c>
      <c r="Q142" s="66" t="s">
        <v>218</v>
      </c>
      <c r="R142" s="1"/>
      <c r="S142" s="1" t="s">
        <v>212</v>
      </c>
      <c r="T142" s="66">
        <v>851</v>
      </c>
      <c r="U142" s="1" t="s">
        <v>210</v>
      </c>
      <c r="V142" s="62">
        <v>27</v>
      </c>
      <c r="W142" s="1" t="s">
        <v>213</v>
      </c>
      <c r="X142" s="66">
        <v>1090</v>
      </c>
      <c r="Y142" s="1" t="s">
        <v>213</v>
      </c>
      <c r="Z142" s="74"/>
      <c r="AA142" s="1"/>
      <c r="AB142" s="66"/>
      <c r="AC142" s="1"/>
      <c r="AD142" s="74">
        <v>42</v>
      </c>
      <c r="AE142" s="1" t="s">
        <v>213</v>
      </c>
      <c r="AF142" s="74">
        <v>21</v>
      </c>
      <c r="AG142" s="1" t="s">
        <v>213</v>
      </c>
      <c r="AH142" s="66">
        <v>573</v>
      </c>
      <c r="AI142" s="1" t="s">
        <v>213</v>
      </c>
      <c r="AJ142" s="74">
        <v>0</v>
      </c>
      <c r="AK142" s="1"/>
      <c r="AL142" s="66"/>
      <c r="AM142" s="1"/>
      <c r="AN142" s="91" t="s">
        <v>212</v>
      </c>
      <c r="AO142" s="76">
        <v>3.5</v>
      </c>
      <c r="AP142" s="76"/>
      <c r="AQ142" s="75" t="s">
        <v>215</v>
      </c>
      <c r="AR142" s="75" t="s">
        <v>212</v>
      </c>
      <c r="AS142" s="75" t="s">
        <v>214</v>
      </c>
      <c r="AT142" s="75" t="s">
        <v>214</v>
      </c>
      <c r="AU142" s="75" t="s">
        <v>212</v>
      </c>
      <c r="AV142" s="75" t="s">
        <v>212</v>
      </c>
      <c r="AW142" s="75" t="s">
        <v>214</v>
      </c>
      <c r="AX142" s="75" t="s">
        <v>212</v>
      </c>
      <c r="AY142" s="75" t="s">
        <v>215</v>
      </c>
      <c r="AZ142" s="91"/>
      <c r="BA142" s="75" t="s">
        <v>212</v>
      </c>
      <c r="BB142" s="75"/>
      <c r="BC142" s="75"/>
      <c r="BD142" s="75" t="s">
        <v>212</v>
      </c>
      <c r="BE142" s="75"/>
      <c r="BF142" s="75"/>
      <c r="BG142" s="75"/>
      <c r="BH142" s="75"/>
      <c r="BI142" s="91" t="s">
        <v>214</v>
      </c>
      <c r="BJ142" s="75" t="s">
        <v>212</v>
      </c>
      <c r="BK142" s="75">
        <v>18</v>
      </c>
      <c r="BL142" s="75" t="s">
        <v>216</v>
      </c>
      <c r="BM142" s="132">
        <v>183</v>
      </c>
      <c r="BN142" s="75" t="s">
        <v>213</v>
      </c>
      <c r="BO142" s="77">
        <f>BM142*VLOOKUP(D142,Factors!A$49:B$54,2,FALSE)</f>
        <v>2821.86</v>
      </c>
      <c r="BP142" s="75" t="s">
        <v>212</v>
      </c>
      <c r="BQ142" s="75">
        <v>7</v>
      </c>
      <c r="BR142" s="75" t="s">
        <v>213</v>
      </c>
      <c r="BS142" s="78">
        <v>0.5</v>
      </c>
      <c r="BT142" s="75" t="s">
        <v>213</v>
      </c>
      <c r="BU142" s="75" t="s">
        <v>212</v>
      </c>
      <c r="BV142" s="77">
        <v>18450.005099999995</v>
      </c>
      <c r="BW142" s="77">
        <v>41629.077900000004</v>
      </c>
      <c r="BX142" s="77">
        <v>60079.082999999999</v>
      </c>
      <c r="BY142" s="77">
        <v>4758.6875</v>
      </c>
      <c r="BZ142" s="77">
        <f t="shared" si="4"/>
        <v>64837.770499999999</v>
      </c>
      <c r="CA142" s="87">
        <v>0.266625</v>
      </c>
      <c r="CB142" s="87">
        <v>0.766625</v>
      </c>
      <c r="CC142" s="77">
        <f>BM142*VLOOKUP(D142,Factors!A$49:B$54,2,FALSE)</f>
        <v>2821.86</v>
      </c>
      <c r="CD142" s="75"/>
      <c r="CE142" s="106"/>
    </row>
    <row r="143" spans="1:83" ht="45" x14ac:dyDescent="0.25">
      <c r="A143" s="5" t="s">
        <v>124</v>
      </c>
      <c r="B143" s="5" t="s">
        <v>4</v>
      </c>
      <c r="C143" s="2" t="s">
        <v>131</v>
      </c>
      <c r="D143" s="1" t="s">
        <v>138</v>
      </c>
      <c r="E143" s="5" t="s">
        <v>147</v>
      </c>
      <c r="F143" s="1" t="s">
        <v>480</v>
      </c>
      <c r="G143" s="1" t="s">
        <v>217</v>
      </c>
      <c r="H143" s="66">
        <v>2450</v>
      </c>
      <c r="I143" s="66">
        <v>37223</v>
      </c>
      <c r="J143" s="1" t="s">
        <v>213</v>
      </c>
      <c r="K143" s="66">
        <v>19235</v>
      </c>
      <c r="L143" s="1" t="s">
        <v>210</v>
      </c>
      <c r="M143" s="66">
        <v>17988</v>
      </c>
      <c r="N143" s="1" t="s">
        <v>210</v>
      </c>
      <c r="O143" s="5" t="s">
        <v>244</v>
      </c>
      <c r="P143" s="1" t="s">
        <v>212</v>
      </c>
      <c r="Q143" s="54" t="s">
        <v>218</v>
      </c>
      <c r="R143" s="1"/>
      <c r="S143" s="1" t="s">
        <v>212</v>
      </c>
      <c r="T143" s="66"/>
      <c r="U143" s="1"/>
      <c r="V143" s="62">
        <v>335</v>
      </c>
      <c r="W143" s="1" t="s">
        <v>213</v>
      </c>
      <c r="X143" s="66">
        <v>15304</v>
      </c>
      <c r="Y143" s="1" t="s">
        <v>213</v>
      </c>
      <c r="Z143" s="74">
        <v>8</v>
      </c>
      <c r="AA143" s="1" t="s">
        <v>213</v>
      </c>
      <c r="AB143" s="66">
        <v>450</v>
      </c>
      <c r="AC143" s="1" t="s">
        <v>210</v>
      </c>
      <c r="AD143" s="74">
        <v>343</v>
      </c>
      <c r="AE143" s="1" t="s">
        <v>213</v>
      </c>
      <c r="AF143" s="74">
        <v>30</v>
      </c>
      <c r="AG143" s="1" t="s">
        <v>210</v>
      </c>
      <c r="AH143" s="66">
        <v>120</v>
      </c>
      <c r="AI143" s="1" t="s">
        <v>216</v>
      </c>
      <c r="AJ143" s="74">
        <v>6</v>
      </c>
      <c r="AK143" s="1" t="s">
        <v>210</v>
      </c>
      <c r="AL143" s="66">
        <v>600</v>
      </c>
      <c r="AM143" s="1" t="s">
        <v>210</v>
      </c>
      <c r="AN143" s="91" t="s">
        <v>212</v>
      </c>
      <c r="AO143" s="76">
        <v>6</v>
      </c>
      <c r="AP143" s="76">
        <v>3</v>
      </c>
      <c r="AQ143" s="75" t="s">
        <v>215</v>
      </c>
      <c r="AR143" s="75" t="s">
        <v>212</v>
      </c>
      <c r="AS143" s="75" t="s">
        <v>214</v>
      </c>
      <c r="AT143" s="75" t="s">
        <v>212</v>
      </c>
      <c r="AU143" s="75" t="s">
        <v>212</v>
      </c>
      <c r="AV143" s="75" t="s">
        <v>214</v>
      </c>
      <c r="AW143" s="75" t="s">
        <v>214</v>
      </c>
      <c r="AX143" s="75" t="s">
        <v>214</v>
      </c>
      <c r="AY143" s="75"/>
      <c r="AZ143" s="91" t="s">
        <v>245</v>
      </c>
      <c r="BA143" s="75"/>
      <c r="BB143" s="75"/>
      <c r="BC143" s="75"/>
      <c r="BD143" s="75"/>
      <c r="BE143" s="75"/>
      <c r="BF143" s="75"/>
      <c r="BG143" s="75"/>
      <c r="BH143" s="75"/>
      <c r="BI143" s="91" t="s">
        <v>214</v>
      </c>
      <c r="BJ143" s="75" t="s">
        <v>212</v>
      </c>
      <c r="BK143" s="75">
        <v>60</v>
      </c>
      <c r="BL143" s="75" t="s">
        <v>216</v>
      </c>
      <c r="BM143" s="132">
        <v>1440</v>
      </c>
      <c r="BN143" s="75" t="s">
        <v>216</v>
      </c>
      <c r="BO143" s="77">
        <f>BM143*VLOOKUP(D143,Factors!A$49:B$54,2,FALSE)</f>
        <v>17150.400000000001</v>
      </c>
      <c r="BP143" s="75" t="s">
        <v>212</v>
      </c>
      <c r="BQ143" s="75">
        <v>10</v>
      </c>
      <c r="BR143" s="75" t="s">
        <v>210</v>
      </c>
      <c r="BS143" s="78">
        <v>4.8</v>
      </c>
      <c r="BT143" s="75" t="s">
        <v>210</v>
      </c>
      <c r="BU143" s="75"/>
      <c r="BV143" s="77">
        <v>108839.32399999999</v>
      </c>
      <c r="BW143" s="77">
        <v>277153.26800000004</v>
      </c>
      <c r="BX143" s="77">
        <v>385992.59200000006</v>
      </c>
      <c r="BY143" s="77">
        <v>448046.74425000011</v>
      </c>
      <c r="BZ143" s="77">
        <f t="shared" si="4"/>
        <v>834039.33625000017</v>
      </c>
      <c r="CA143" s="87">
        <v>2.3975999999999997</v>
      </c>
      <c r="CB143" s="87">
        <v>7.1975999999999996</v>
      </c>
      <c r="CC143" s="77">
        <f>BM143*VLOOKUP(D143,Factors!A$49:B$54,2,FALSE)</f>
        <v>17150.400000000001</v>
      </c>
      <c r="CD143" s="75"/>
      <c r="CE143" s="93"/>
    </row>
    <row r="144" spans="1:83" ht="45" x14ac:dyDescent="0.25">
      <c r="A144" s="5" t="s">
        <v>125</v>
      </c>
      <c r="B144" s="5" t="s">
        <v>4</v>
      </c>
      <c r="C144" s="1" t="s">
        <v>133</v>
      </c>
      <c r="D144" s="1" t="s">
        <v>137</v>
      </c>
      <c r="E144" s="5" t="s">
        <v>574</v>
      </c>
      <c r="F144" s="1" t="s">
        <v>479</v>
      </c>
      <c r="G144" s="55" t="s">
        <v>221</v>
      </c>
      <c r="H144" s="54">
        <v>256</v>
      </c>
      <c r="I144" s="54">
        <v>7125</v>
      </c>
      <c r="J144" s="55" t="s">
        <v>213</v>
      </c>
      <c r="K144" s="54">
        <v>4031</v>
      </c>
      <c r="L144" s="55" t="s">
        <v>213</v>
      </c>
      <c r="M144" s="94">
        <v>3094</v>
      </c>
      <c r="N144" s="55" t="s">
        <v>213</v>
      </c>
      <c r="O144" s="52" t="s">
        <v>237</v>
      </c>
      <c r="P144" s="55" t="s">
        <v>212</v>
      </c>
      <c r="Q144" s="54">
        <v>32870</v>
      </c>
      <c r="R144" s="55" t="s">
        <v>213</v>
      </c>
      <c r="S144" s="55" t="s">
        <v>212</v>
      </c>
      <c r="T144" s="54">
        <v>3347</v>
      </c>
      <c r="U144" s="55" t="s">
        <v>213</v>
      </c>
      <c r="V144" s="62">
        <v>28</v>
      </c>
      <c r="W144" s="55" t="s">
        <v>213</v>
      </c>
      <c r="X144" s="54">
        <v>663</v>
      </c>
      <c r="Y144" s="55" t="s">
        <v>213</v>
      </c>
      <c r="Z144" s="53">
        <v>4</v>
      </c>
      <c r="AA144" s="55" t="s">
        <v>213</v>
      </c>
      <c r="AB144" s="70">
        <v>191</v>
      </c>
      <c r="AC144" s="55" t="s">
        <v>213</v>
      </c>
      <c r="AD144" s="53">
        <v>24</v>
      </c>
      <c r="AE144" s="55" t="s">
        <v>213</v>
      </c>
      <c r="AF144" s="53">
        <v>3</v>
      </c>
      <c r="AG144" s="55" t="s">
        <v>213</v>
      </c>
      <c r="AH144" s="54">
        <v>85</v>
      </c>
      <c r="AI144" s="55" t="s">
        <v>213</v>
      </c>
      <c r="AJ144" s="53">
        <v>21</v>
      </c>
      <c r="AK144" s="55" t="s">
        <v>213</v>
      </c>
      <c r="AL144" s="54">
        <v>3000</v>
      </c>
      <c r="AM144" s="55" t="s">
        <v>210</v>
      </c>
      <c r="AN144" s="92" t="s">
        <v>214</v>
      </c>
      <c r="AO144" s="58"/>
      <c r="AP144" s="58"/>
      <c r="AQ144" s="57"/>
      <c r="AR144" s="57" t="s">
        <v>212</v>
      </c>
      <c r="AS144" s="57" t="s">
        <v>214</v>
      </c>
      <c r="AT144" s="57" t="s">
        <v>214</v>
      </c>
      <c r="AU144" s="57" t="s">
        <v>214</v>
      </c>
      <c r="AV144" s="57" t="s">
        <v>212</v>
      </c>
      <c r="AW144" s="57" t="s">
        <v>214</v>
      </c>
      <c r="AX144" s="57" t="s">
        <v>214</v>
      </c>
      <c r="AY144" s="57" t="s">
        <v>215</v>
      </c>
      <c r="AZ144" s="92" t="s">
        <v>238</v>
      </c>
      <c r="BA144" s="57" t="s">
        <v>212</v>
      </c>
      <c r="BB144" s="57" t="s">
        <v>214</v>
      </c>
      <c r="BC144" s="57" t="s">
        <v>214</v>
      </c>
      <c r="BD144" s="57" t="s">
        <v>212</v>
      </c>
      <c r="BE144" s="57" t="s">
        <v>214</v>
      </c>
      <c r="BF144" s="57" t="s">
        <v>214</v>
      </c>
      <c r="BG144" s="57" t="s">
        <v>214</v>
      </c>
      <c r="BH144" s="57" t="s">
        <v>239</v>
      </c>
      <c r="BI144" s="92" t="s">
        <v>214</v>
      </c>
      <c r="BJ144" s="57" t="s">
        <v>212</v>
      </c>
      <c r="BK144" s="57">
        <v>15</v>
      </c>
      <c r="BL144" s="57" t="s">
        <v>215</v>
      </c>
      <c r="BM144" s="130">
        <v>166</v>
      </c>
      <c r="BN144" s="57" t="s">
        <v>215</v>
      </c>
      <c r="BO144" s="77">
        <f>BM144*VLOOKUP(D144,Factors!A$49:B$54,2,FALSE)</f>
        <v>2260.92</v>
      </c>
      <c r="BP144" s="57" t="s">
        <v>212</v>
      </c>
      <c r="BQ144" s="57">
        <v>6</v>
      </c>
      <c r="BR144" s="57" t="s">
        <v>215</v>
      </c>
      <c r="BS144" s="59">
        <v>5.2</v>
      </c>
      <c r="BT144" s="57" t="s">
        <v>215</v>
      </c>
      <c r="BU144" s="57" t="s">
        <v>212</v>
      </c>
      <c r="BV144" s="77">
        <v>34083.314299999998</v>
      </c>
      <c r="BW144" s="77">
        <v>76868.751400000008</v>
      </c>
      <c r="BX144" s="77">
        <v>110952.06570000001</v>
      </c>
      <c r="BY144" s="77">
        <v>134723.35826250003</v>
      </c>
      <c r="BZ144" s="77">
        <f t="shared" si="4"/>
        <v>245675.42396250003</v>
      </c>
      <c r="CA144" s="87">
        <v>2.7729000000000004</v>
      </c>
      <c r="CB144" s="87">
        <v>7.972900000000001</v>
      </c>
      <c r="CC144" s="77">
        <f>BM144*VLOOKUP(D144,Factors!A$49:B$54,2,FALSE)</f>
        <v>2260.92</v>
      </c>
      <c r="CD144" s="92" t="s">
        <v>240</v>
      </c>
      <c r="CE144" s="93" t="s">
        <v>241</v>
      </c>
    </row>
    <row r="145" spans="1:83" ht="30" x14ac:dyDescent="0.25">
      <c r="A145" s="163" t="s">
        <v>126</v>
      </c>
      <c r="B145" s="163" t="s">
        <v>4</v>
      </c>
      <c r="C145" s="164" t="s">
        <v>129</v>
      </c>
      <c r="D145" s="164" t="s">
        <v>137</v>
      </c>
      <c r="E145" s="163"/>
      <c r="F145" s="164"/>
      <c r="G145" s="163" t="s">
        <v>217</v>
      </c>
      <c r="H145" s="166">
        <v>320</v>
      </c>
      <c r="I145" s="166"/>
      <c r="J145" s="164"/>
      <c r="K145" s="166"/>
      <c r="L145" s="164"/>
      <c r="M145" s="166"/>
      <c r="N145" s="164"/>
      <c r="O145" s="163"/>
      <c r="P145" s="164"/>
      <c r="Q145" s="166"/>
      <c r="R145" s="164"/>
      <c r="S145" s="164"/>
      <c r="T145" s="166"/>
      <c r="U145" s="164"/>
      <c r="V145" s="168"/>
      <c r="W145" s="164"/>
      <c r="X145" s="166"/>
      <c r="Y145" s="164"/>
      <c r="Z145" s="169"/>
      <c r="AA145" s="164"/>
      <c r="AB145" s="166"/>
      <c r="AC145" s="164"/>
      <c r="AD145" s="169"/>
      <c r="AE145" s="164"/>
      <c r="AF145" s="169"/>
      <c r="AG145" s="164"/>
      <c r="AH145" s="166"/>
      <c r="AI145" s="164"/>
      <c r="AJ145" s="169"/>
      <c r="AK145" s="164"/>
      <c r="AL145" s="166"/>
      <c r="AM145" s="164"/>
      <c r="AN145" s="173"/>
      <c r="AO145" s="171"/>
      <c r="AP145" s="171"/>
      <c r="AQ145" s="170"/>
      <c r="AR145" s="170"/>
      <c r="AS145" s="170"/>
      <c r="AT145" s="170"/>
      <c r="AU145" s="170"/>
      <c r="AV145" s="170"/>
      <c r="AW145" s="170"/>
      <c r="AX145" s="170"/>
      <c r="AY145" s="170"/>
      <c r="AZ145" s="173"/>
      <c r="BA145" s="170"/>
      <c r="BB145" s="170"/>
      <c r="BC145" s="170"/>
      <c r="BD145" s="170"/>
      <c r="BE145" s="170"/>
      <c r="BF145" s="170"/>
      <c r="BG145" s="170"/>
      <c r="BH145" s="170"/>
      <c r="BI145" s="173"/>
      <c r="BJ145" s="170"/>
      <c r="BK145" s="170"/>
      <c r="BL145" s="170"/>
      <c r="BM145" s="174"/>
      <c r="BN145" s="170"/>
      <c r="BO145" s="175">
        <f>BM145*VLOOKUP(D145,Factors!A$49:B$54,2,FALSE)</f>
        <v>0</v>
      </c>
      <c r="BP145" s="170"/>
      <c r="BQ145" s="170"/>
      <c r="BR145" s="170"/>
      <c r="BS145" s="176"/>
      <c r="BT145" s="170"/>
      <c r="BU145" s="170"/>
      <c r="BV145" s="175"/>
      <c r="BW145" s="175"/>
      <c r="BX145" s="175">
        <v>0</v>
      </c>
      <c r="BY145" s="175">
        <v>0</v>
      </c>
      <c r="BZ145" s="175">
        <f t="shared" si="4"/>
        <v>0</v>
      </c>
      <c r="CA145" s="177"/>
      <c r="CB145" s="177">
        <v>0</v>
      </c>
      <c r="CC145" s="172">
        <f>BM145*VLOOKUP(D145,Factors!A$49:B$54,2,FALSE)</f>
        <v>0</v>
      </c>
      <c r="CD145" s="178"/>
      <c r="CE145" s="187"/>
    </row>
    <row r="146" spans="1:83" ht="45" x14ac:dyDescent="0.25">
      <c r="A146" s="5" t="s">
        <v>127</v>
      </c>
      <c r="B146" s="5" t="s">
        <v>4</v>
      </c>
      <c r="C146" s="1" t="s">
        <v>129</v>
      </c>
      <c r="D146" s="1" t="s">
        <v>137</v>
      </c>
      <c r="E146" s="5"/>
      <c r="F146" s="1" t="s">
        <v>480</v>
      </c>
      <c r="G146" s="52" t="s">
        <v>209</v>
      </c>
      <c r="H146" s="54">
        <v>1359</v>
      </c>
      <c r="I146" s="54">
        <v>14998</v>
      </c>
      <c r="J146" s="55" t="s">
        <v>213</v>
      </c>
      <c r="K146" s="54">
        <v>10700</v>
      </c>
      <c r="L146" s="55" t="s">
        <v>210</v>
      </c>
      <c r="M146" s="66">
        <v>3500</v>
      </c>
      <c r="N146" s="55" t="s">
        <v>210</v>
      </c>
      <c r="O146" s="52" t="s">
        <v>524</v>
      </c>
      <c r="P146" s="55" t="s">
        <v>212</v>
      </c>
      <c r="Q146" s="54">
        <v>8405</v>
      </c>
      <c r="R146" s="55" t="s">
        <v>213</v>
      </c>
      <c r="S146" s="55" t="s">
        <v>212</v>
      </c>
      <c r="T146" s="54">
        <v>1450</v>
      </c>
      <c r="U146" s="55" t="s">
        <v>210</v>
      </c>
      <c r="V146" s="62">
        <v>35</v>
      </c>
      <c r="W146" s="55" t="s">
        <v>213</v>
      </c>
      <c r="X146" s="54">
        <v>1221</v>
      </c>
      <c r="Y146" s="55" t="s">
        <v>213</v>
      </c>
      <c r="Z146" s="53">
        <v>9</v>
      </c>
      <c r="AA146" s="55" t="s">
        <v>213</v>
      </c>
      <c r="AB146" s="70">
        <v>683</v>
      </c>
      <c r="AC146" s="55" t="s">
        <v>213</v>
      </c>
      <c r="AD146" s="53">
        <v>9</v>
      </c>
      <c r="AE146" s="55" t="s">
        <v>213</v>
      </c>
      <c r="AF146" s="53">
        <v>120</v>
      </c>
      <c r="AG146" s="55" t="s">
        <v>210</v>
      </c>
      <c r="AH146" s="54">
        <v>625</v>
      </c>
      <c r="AI146" s="55" t="s">
        <v>210</v>
      </c>
      <c r="AJ146" s="53">
        <v>2</v>
      </c>
      <c r="AK146" s="55" t="s">
        <v>213</v>
      </c>
      <c r="AL146" s="54">
        <v>290</v>
      </c>
      <c r="AM146" s="55" t="s">
        <v>213</v>
      </c>
      <c r="AN146" s="92" t="s">
        <v>214</v>
      </c>
      <c r="AO146" s="58"/>
      <c r="AP146" s="58"/>
      <c r="AQ146" s="57"/>
      <c r="AR146" s="57" t="s">
        <v>212</v>
      </c>
      <c r="AS146" s="57" t="s">
        <v>212</v>
      </c>
      <c r="AT146" s="57"/>
      <c r="AU146" s="57" t="s">
        <v>212</v>
      </c>
      <c r="AV146" s="57" t="s">
        <v>212</v>
      </c>
      <c r="AW146" s="57" t="s">
        <v>214</v>
      </c>
      <c r="AX146" s="57" t="s">
        <v>212</v>
      </c>
      <c r="AY146" s="57" t="s">
        <v>215</v>
      </c>
      <c r="AZ146" s="92" t="s">
        <v>472</v>
      </c>
      <c r="BA146" s="57" t="s">
        <v>214</v>
      </c>
      <c r="BB146" s="57" t="s">
        <v>212</v>
      </c>
      <c r="BC146" s="57" t="s">
        <v>212</v>
      </c>
      <c r="BD146" s="57" t="s">
        <v>212</v>
      </c>
      <c r="BE146" s="57" t="s">
        <v>214</v>
      </c>
      <c r="BF146" s="57" t="s">
        <v>214</v>
      </c>
      <c r="BG146" s="57" t="s">
        <v>212</v>
      </c>
      <c r="BH146" s="57" t="s">
        <v>214</v>
      </c>
      <c r="BI146" s="92" t="s">
        <v>214</v>
      </c>
      <c r="BJ146" s="57" t="s">
        <v>212</v>
      </c>
      <c r="BK146" s="57">
        <v>40</v>
      </c>
      <c r="BL146" s="57" t="s">
        <v>216</v>
      </c>
      <c r="BM146" s="130">
        <v>3700</v>
      </c>
      <c r="BN146" s="57" t="s">
        <v>216</v>
      </c>
      <c r="BO146" s="77">
        <f>BM146*VLOOKUP(D146,Factors!A$49:B$54,2,FALSE)</f>
        <v>50394</v>
      </c>
      <c r="BP146" s="57" t="s">
        <v>212</v>
      </c>
      <c r="BQ146" s="57">
        <v>5</v>
      </c>
      <c r="BR146" s="57" t="s">
        <v>215</v>
      </c>
      <c r="BS146" s="59">
        <v>2.8</v>
      </c>
      <c r="BT146" s="57" t="s">
        <v>215</v>
      </c>
      <c r="BU146" s="57" t="s">
        <v>214</v>
      </c>
      <c r="BV146" s="77">
        <v>84696.92</v>
      </c>
      <c r="BW146" s="77">
        <v>215592.16</v>
      </c>
      <c r="BX146" s="77">
        <v>300289.08</v>
      </c>
      <c r="BY146" s="77">
        <v>35431.712500000001</v>
      </c>
      <c r="BZ146" s="77">
        <f t="shared" si="4"/>
        <v>335720.79250000004</v>
      </c>
      <c r="CA146" s="87">
        <v>1.3985999999999996</v>
      </c>
      <c r="CB146" s="87">
        <v>4.198599999999999</v>
      </c>
      <c r="CC146" s="77">
        <f>BM146*VLOOKUP(D146,Factors!A$49:B$54,2,FALSE)</f>
        <v>50394</v>
      </c>
      <c r="CD146" s="60"/>
      <c r="CE146" s="93"/>
    </row>
    <row r="147" spans="1:83" ht="45" x14ac:dyDescent="0.25">
      <c r="A147" s="5" t="s">
        <v>128</v>
      </c>
      <c r="B147" s="114" t="s">
        <v>9</v>
      </c>
      <c r="C147" s="2" t="s">
        <v>129</v>
      </c>
      <c r="D147" s="1" t="s">
        <v>138</v>
      </c>
      <c r="E147" s="5"/>
      <c r="F147" s="1" t="s">
        <v>480</v>
      </c>
      <c r="G147" s="82" t="s">
        <v>209</v>
      </c>
      <c r="H147" s="79">
        <v>1400</v>
      </c>
      <c r="I147" s="79">
        <v>11000</v>
      </c>
      <c r="J147" s="84" t="s">
        <v>213</v>
      </c>
      <c r="K147" s="79">
        <v>7600</v>
      </c>
      <c r="L147" s="84" t="s">
        <v>213</v>
      </c>
      <c r="M147" s="66">
        <v>3400</v>
      </c>
      <c r="N147" s="84" t="s">
        <v>213</v>
      </c>
      <c r="O147" s="82" t="s">
        <v>214</v>
      </c>
      <c r="P147" s="84" t="s">
        <v>212</v>
      </c>
      <c r="Q147" s="79" t="s">
        <v>218</v>
      </c>
      <c r="R147" s="84" t="s">
        <v>210</v>
      </c>
      <c r="S147" s="84" t="s">
        <v>212</v>
      </c>
      <c r="T147" s="79">
        <v>2584</v>
      </c>
      <c r="U147" s="84" t="s">
        <v>213</v>
      </c>
      <c r="V147" s="62">
        <v>12</v>
      </c>
      <c r="W147" s="84" t="s">
        <v>213</v>
      </c>
      <c r="X147" s="79">
        <v>350</v>
      </c>
      <c r="Y147" s="84" t="s">
        <v>210</v>
      </c>
      <c r="Z147" s="83">
        <v>0</v>
      </c>
      <c r="AA147" s="84" t="s">
        <v>213</v>
      </c>
      <c r="AB147" s="79" t="s">
        <v>211</v>
      </c>
      <c r="AC147" s="84" t="s">
        <v>213</v>
      </c>
      <c r="AD147" s="83">
        <v>12</v>
      </c>
      <c r="AE147" s="84" t="s">
        <v>213</v>
      </c>
      <c r="AF147" s="83">
        <v>8</v>
      </c>
      <c r="AG147" s="84" t="s">
        <v>213</v>
      </c>
      <c r="AH147" s="79">
        <v>80</v>
      </c>
      <c r="AI147" s="84" t="s">
        <v>210</v>
      </c>
      <c r="AJ147" s="83">
        <v>6</v>
      </c>
      <c r="AK147" s="84" t="s">
        <v>213</v>
      </c>
      <c r="AL147" s="79">
        <v>130</v>
      </c>
      <c r="AM147" s="84" t="s">
        <v>213</v>
      </c>
      <c r="AN147" s="125"/>
      <c r="AO147" s="86"/>
      <c r="AP147" s="86"/>
      <c r="AQ147" s="85"/>
      <c r="AR147" s="85"/>
      <c r="AS147" s="85"/>
      <c r="AT147" s="85"/>
      <c r="AU147" s="85"/>
      <c r="AV147" s="85"/>
      <c r="AW147" s="85"/>
      <c r="AX147" s="85"/>
      <c r="AY147" s="85"/>
      <c r="AZ147" s="125"/>
      <c r="BA147" s="85" t="s">
        <v>214</v>
      </c>
      <c r="BB147" s="85" t="s">
        <v>214</v>
      </c>
      <c r="BC147" s="85" t="s">
        <v>214</v>
      </c>
      <c r="BD147" s="85" t="s">
        <v>214</v>
      </c>
      <c r="BE147" s="85" t="s">
        <v>214</v>
      </c>
      <c r="BF147" s="85" t="s">
        <v>214</v>
      </c>
      <c r="BG147" s="85" t="s">
        <v>214</v>
      </c>
      <c r="BH147" s="85" t="s">
        <v>214</v>
      </c>
      <c r="BI147" s="125"/>
      <c r="BJ147" s="85"/>
      <c r="BK147" s="85"/>
      <c r="BL147" s="85"/>
      <c r="BM147" s="134"/>
      <c r="BN147" s="85"/>
      <c r="BO147" s="77">
        <f>BM147*VLOOKUP(D147,Factors!A$49:B$54,2,FALSE)</f>
        <v>0</v>
      </c>
      <c r="BP147" s="85"/>
      <c r="BQ147" s="85"/>
      <c r="BR147" s="85"/>
      <c r="BS147" s="87"/>
      <c r="BT147" s="85"/>
      <c r="BU147" s="85"/>
      <c r="BV147" s="77">
        <v>43003.839999999997</v>
      </c>
      <c r="BW147" s="77">
        <v>109506.88</v>
      </c>
      <c r="BX147" s="77">
        <v>152510.72</v>
      </c>
      <c r="BY147" s="77">
        <v>0</v>
      </c>
      <c r="BZ147" s="77">
        <f t="shared" si="4"/>
        <v>152510.72</v>
      </c>
      <c r="CA147" s="87">
        <v>0</v>
      </c>
      <c r="CB147" s="87">
        <v>0</v>
      </c>
      <c r="CC147" s="77">
        <f>BM147*VLOOKUP(D147,Factors!A$49:B$54,2,FALSE)</f>
        <v>0</v>
      </c>
      <c r="CD147" s="80"/>
      <c r="CE147" s="93"/>
    </row>
    <row r="148" spans="1:83" x14ac:dyDescent="0.25">
      <c r="A148" s="40"/>
      <c r="B148" s="40"/>
      <c r="C148" s="9"/>
      <c r="D148" s="9"/>
      <c r="E148" s="40"/>
      <c r="F148" s="9"/>
      <c r="G148" s="40"/>
      <c r="H148" s="12"/>
      <c r="I148" s="12"/>
      <c r="J148" s="9"/>
      <c r="K148" s="12"/>
      <c r="L148" s="40"/>
      <c r="M148" s="12"/>
      <c r="N148" s="40"/>
      <c r="O148" s="193"/>
      <c r="P148" s="28"/>
      <c r="Q148" s="119"/>
      <c r="R148" s="9"/>
      <c r="S148" s="9"/>
      <c r="T148" s="12"/>
      <c r="U148" s="9"/>
      <c r="V148" s="24"/>
      <c r="W148" s="9"/>
      <c r="X148" s="12"/>
      <c r="Y148" s="9"/>
      <c r="Z148" s="11"/>
      <c r="AA148" s="9"/>
      <c r="AB148" s="12"/>
      <c r="AC148" s="9"/>
      <c r="AD148" s="11"/>
      <c r="AE148" s="9"/>
      <c r="AF148" s="11"/>
      <c r="AG148" s="9"/>
      <c r="AH148" s="12"/>
      <c r="AI148" s="9"/>
      <c r="AJ148" s="11"/>
      <c r="AK148" s="9"/>
      <c r="AL148" s="12"/>
      <c r="AM148" s="28"/>
      <c r="AN148" s="225"/>
      <c r="AO148" s="226"/>
      <c r="AP148" s="14"/>
      <c r="AQ148" s="15"/>
      <c r="AR148" s="10"/>
      <c r="AS148" s="10"/>
      <c r="AT148" s="10"/>
      <c r="AU148" s="10"/>
      <c r="AV148" s="10"/>
      <c r="AW148" s="10"/>
      <c r="AX148" s="10"/>
      <c r="AY148" s="10"/>
      <c r="AZ148" s="15"/>
      <c r="BA148" s="10"/>
      <c r="BB148" s="10"/>
      <c r="BC148" s="10"/>
      <c r="BD148" s="10"/>
      <c r="BE148" s="10"/>
      <c r="BF148" s="10"/>
      <c r="BG148" s="10"/>
      <c r="BH148" s="15"/>
      <c r="BI148" s="127"/>
      <c r="BJ148" s="10"/>
      <c r="BK148" s="10"/>
      <c r="BL148" s="10"/>
      <c r="BM148" s="135"/>
      <c r="BN148" s="10"/>
      <c r="BO148" s="10"/>
      <c r="BP148" s="10"/>
      <c r="BQ148" s="10"/>
      <c r="BR148" s="10"/>
      <c r="BS148" s="17"/>
      <c r="BT148" s="10"/>
      <c r="BU148" s="97"/>
      <c r="BV148" s="10"/>
      <c r="BW148" s="10"/>
      <c r="BX148" s="10"/>
      <c r="BY148" s="10"/>
      <c r="BZ148" s="10"/>
      <c r="CA148" s="17"/>
      <c r="CB148" s="17"/>
      <c r="CC148" s="10"/>
      <c r="CD148" s="90"/>
      <c r="CE148" s="90"/>
    </row>
    <row r="149" spans="1:83" ht="15.75" x14ac:dyDescent="0.25">
      <c r="A149" s="43"/>
      <c r="B149" s="43"/>
      <c r="C149" s="41"/>
      <c r="D149" s="42" t="s">
        <v>491</v>
      </c>
      <c r="E149" s="43"/>
      <c r="F149" s="41"/>
      <c r="G149" s="43"/>
      <c r="H149" s="45"/>
      <c r="I149" s="44">
        <f>SUBTOTAL(9,I3:I147)</f>
        <v>4785531</v>
      </c>
      <c r="J149" s="41"/>
      <c r="K149" s="44">
        <f>SUBTOTAL(9,K3:K147)</f>
        <v>3457704.8999999994</v>
      </c>
      <c r="L149" s="43"/>
      <c r="M149" s="44">
        <f>SUBTOTAL(9,M3:M147)</f>
        <v>1265284.0999999999</v>
      </c>
      <c r="N149" s="43"/>
      <c r="O149" s="194"/>
      <c r="P149" s="46"/>
      <c r="Q149" s="120"/>
      <c r="R149" s="41"/>
      <c r="S149" s="41"/>
      <c r="T149" s="45"/>
      <c r="U149" s="41"/>
      <c r="V149" s="25">
        <f>SUBTOTAL(9,V3:V147)</f>
        <v>9813</v>
      </c>
      <c r="W149" s="25"/>
      <c r="X149" s="25">
        <f>SUBTOTAL(9,X3:X147)</f>
        <v>257128</v>
      </c>
      <c r="Y149" s="25"/>
      <c r="Z149" s="25">
        <f>SUBTOTAL(9,Z3:Z147)</f>
        <v>1533</v>
      </c>
      <c r="AA149" s="25"/>
      <c r="AB149" s="25">
        <f>SUBTOTAL(9,AB3:AB147)</f>
        <v>64343</v>
      </c>
      <c r="AC149" s="197"/>
      <c r="AD149" s="47">
        <f>SUBTOTAL(9,AD3:AD147)</f>
        <v>4509</v>
      </c>
      <c r="AE149" s="197"/>
      <c r="AF149" s="47">
        <f>SUBTOTAL(9,AF3:AF147)</f>
        <v>5467</v>
      </c>
      <c r="AG149" s="197"/>
      <c r="AH149" s="47">
        <f>SUBTOTAL(9,AH3:AH147)</f>
        <v>233319</v>
      </c>
      <c r="AI149" s="197"/>
      <c r="AJ149" s="47">
        <f>SUBTOTAL(9,AJ3:AJ147)</f>
        <v>1316</v>
      </c>
      <c r="AK149" s="197"/>
      <c r="AL149" s="47">
        <f>SUBTOTAL(9,AL3:AL147)</f>
        <v>77529</v>
      </c>
      <c r="AM149" s="227"/>
      <c r="AN149" s="228"/>
      <c r="AO149" s="229"/>
      <c r="AP149" s="49"/>
      <c r="AQ149" s="126"/>
      <c r="AR149" s="48"/>
      <c r="AS149" s="48"/>
      <c r="AT149" s="48"/>
      <c r="AU149" s="48"/>
      <c r="AV149" s="48"/>
      <c r="AW149" s="48"/>
      <c r="AX149" s="48"/>
      <c r="AY149" s="48"/>
      <c r="AZ149" s="126"/>
      <c r="BA149" s="48"/>
      <c r="BB149" s="48"/>
      <c r="BC149" s="48"/>
      <c r="BD149" s="48"/>
      <c r="BE149" s="48"/>
      <c r="BF149" s="48"/>
      <c r="BG149" s="48"/>
      <c r="BH149" s="126"/>
      <c r="BI149" s="128"/>
      <c r="BJ149" s="48"/>
      <c r="BK149" s="47">
        <f>SUBTOTAL(9,BK3:BK147)</f>
        <v>8153</v>
      </c>
      <c r="BL149" s="200"/>
      <c r="BM149" s="47">
        <f>SUBTOTAL(9,BM3:BM147)</f>
        <v>708056.18444444449</v>
      </c>
      <c r="BN149" s="48"/>
      <c r="BO149" s="50">
        <f>SUBTOTAL(9,BO3:BO147)</f>
        <v>9272504.7071333323</v>
      </c>
      <c r="BP149" s="48"/>
      <c r="BQ149" s="47">
        <f>SUBTOTAL(9,BQ3:BQ147)</f>
        <v>1848.5</v>
      </c>
      <c r="BR149" s="200"/>
      <c r="BS149" s="203">
        <f>SUBTOTAL(9,BS3:BS147)</f>
        <v>816.94900000000018</v>
      </c>
      <c r="BT149" s="48"/>
      <c r="BU149" s="97"/>
      <c r="BV149" s="50">
        <f>SUBTOTAL(9,BV3:BV147)</f>
        <v>16455075.258978</v>
      </c>
      <c r="BW149" s="50">
        <f>SUBTOTAL(9,BW3:BW147)</f>
        <v>62609254.470075965</v>
      </c>
      <c r="BX149" s="50">
        <f>SUBTOTAL(9,BX3:BX147)</f>
        <v>79064329.729053974</v>
      </c>
      <c r="BY149" s="50">
        <f>SUBTOTAL(9,BY3:BY147)</f>
        <v>40132670.573255017</v>
      </c>
      <c r="BZ149" s="50">
        <f>SUBTOTAL(9,BZ3:BZ147)</f>
        <v>119197000.30230901</v>
      </c>
      <c r="CA149" s="203">
        <v>367.51000049999988</v>
      </c>
      <c r="CB149" s="206">
        <v>1184.4590004999993</v>
      </c>
      <c r="CC149" s="50">
        <f>SUBTOTAL(9,CC3:CC147)</f>
        <v>9272504.7071333323</v>
      </c>
      <c r="CD149" s="90"/>
      <c r="CE149" s="90"/>
    </row>
    <row r="150" spans="1:83" x14ac:dyDescent="0.25">
      <c r="A150" s="40"/>
      <c r="B150" s="40"/>
      <c r="C150" s="9"/>
      <c r="D150" s="9"/>
      <c r="E150" s="40"/>
      <c r="F150" s="9"/>
      <c r="G150" s="40"/>
      <c r="H150" s="12"/>
      <c r="I150" s="12"/>
      <c r="J150" s="9"/>
      <c r="K150" s="12"/>
      <c r="L150" s="40"/>
      <c r="M150" s="12"/>
      <c r="N150" s="40"/>
      <c r="O150" s="193"/>
      <c r="P150" s="28"/>
      <c r="Q150" s="119"/>
      <c r="R150" s="9"/>
      <c r="S150" s="9"/>
      <c r="T150" s="12"/>
      <c r="U150" s="9"/>
      <c r="V150" s="26"/>
      <c r="W150" s="26"/>
      <c r="X150" s="26"/>
      <c r="Y150" s="26"/>
      <c r="Z150" s="26"/>
      <c r="AA150" s="26"/>
      <c r="AB150" s="26"/>
      <c r="AC150" s="24"/>
      <c r="AD150" s="24"/>
      <c r="AE150" s="24"/>
      <c r="AF150" s="24"/>
      <c r="AG150" s="24"/>
      <c r="AH150" s="26"/>
      <c r="AI150" s="24"/>
      <c r="AJ150" s="24"/>
      <c r="AK150" s="24"/>
      <c r="AL150" s="26"/>
      <c r="AM150" s="230"/>
      <c r="AN150" s="225"/>
      <c r="AO150" s="226"/>
      <c r="AP150" s="14"/>
      <c r="AQ150" s="15"/>
      <c r="AR150" s="10"/>
      <c r="AS150" s="10"/>
      <c r="AT150" s="10"/>
      <c r="AU150" s="10"/>
      <c r="AV150" s="10"/>
      <c r="AW150" s="10"/>
      <c r="AX150" s="10"/>
      <c r="AY150" s="10"/>
      <c r="AZ150" s="15"/>
      <c r="BA150" s="10"/>
      <c r="BB150" s="10"/>
      <c r="BC150" s="10"/>
      <c r="BD150" s="10"/>
      <c r="BE150" s="10"/>
      <c r="BF150" s="10"/>
      <c r="BG150" s="10"/>
      <c r="BH150" s="15"/>
      <c r="BI150" s="127"/>
      <c r="BJ150" s="10"/>
      <c r="BK150" s="24"/>
      <c r="BL150" s="201"/>
      <c r="BM150" s="26"/>
      <c r="BN150" s="10"/>
      <c r="BO150" s="10"/>
      <c r="BP150" s="10"/>
      <c r="BQ150" s="24"/>
      <c r="BR150" s="201"/>
      <c r="BS150" s="204"/>
      <c r="BT150" s="10"/>
      <c r="BU150" s="97"/>
      <c r="BV150" s="10"/>
      <c r="BW150" s="10"/>
      <c r="BX150" s="10"/>
      <c r="BY150" s="10"/>
      <c r="BZ150" s="10"/>
      <c r="CA150" s="207"/>
      <c r="CB150" s="207"/>
      <c r="CC150" s="10"/>
      <c r="CD150" s="90"/>
      <c r="CE150" s="90"/>
    </row>
    <row r="151" spans="1:83" x14ac:dyDescent="0.25">
      <c r="A151" s="40"/>
      <c r="B151" s="40"/>
      <c r="C151" s="9"/>
      <c r="D151" s="16" t="s">
        <v>141</v>
      </c>
      <c r="E151" s="40"/>
      <c r="F151" s="9"/>
      <c r="G151" s="40"/>
      <c r="H151" s="12"/>
      <c r="I151" s="12">
        <f>SUMIF(D$3:D$147,D151,I$3:I$147)</f>
        <v>320783</v>
      </c>
      <c r="J151" s="9"/>
      <c r="K151" s="12">
        <f>SUMIF($D$3:$D$147,$D151,K$3:K$147)</f>
        <v>213631.28</v>
      </c>
      <c r="L151" s="40"/>
      <c r="M151" s="12">
        <f>SUMIF($D$3:$D$147,$D151,M$3:M$147)</f>
        <v>107241.72</v>
      </c>
      <c r="N151" s="40"/>
      <c r="O151" s="193"/>
      <c r="P151" s="28"/>
      <c r="Q151" s="119"/>
      <c r="R151" s="9"/>
      <c r="S151" s="9"/>
      <c r="T151" s="12"/>
      <c r="U151" s="9"/>
      <c r="V151" s="26">
        <f t="shared" ref="V151:V156" si="5">SUMIF($D$3:$D$147,$D151,V$3:V$147)</f>
        <v>50</v>
      </c>
      <c r="W151" s="26"/>
      <c r="X151" s="26">
        <f t="shared" ref="X151:X156" si="6">SUMIF($D$3:$D$147,$D151,X$3:X$147)</f>
        <v>4111</v>
      </c>
      <c r="Y151" s="26"/>
      <c r="Z151" s="26">
        <f t="shared" ref="Z151:Z156" si="7">SUMIF($D$3:$D$147,$D151,Z$3:Z$147)</f>
        <v>19</v>
      </c>
      <c r="AA151" s="26"/>
      <c r="AB151" s="26">
        <f t="shared" ref="AB151:AB156" si="8">SUMIF($D$3:$D$147,$D151,AB$3:AB$147)</f>
        <v>1406</v>
      </c>
      <c r="AC151" s="24"/>
      <c r="AD151" s="26">
        <f t="shared" ref="AD151:AD156" si="9">SUMIF($D$3:$D$147,$D151,AD$3:AD$147)</f>
        <v>38</v>
      </c>
      <c r="AE151" s="24"/>
      <c r="AF151" s="26">
        <f t="shared" ref="AF151:AF156" si="10">SUMIF($D$3:$D$147,$D151,AF$3:AF$147)</f>
        <v>29</v>
      </c>
      <c r="AG151" s="24"/>
      <c r="AH151" s="26">
        <f t="shared" ref="AH151:AH156" si="11">SUMIF($D$3:$D$147,$D151,AH$3:AH$147)</f>
        <v>1500</v>
      </c>
      <c r="AI151" s="24"/>
      <c r="AJ151" s="26">
        <f t="shared" ref="AJ151:AJ156" si="12">SUMIF($D$3:$D$147,$D151,AJ$3:AJ$147)</f>
        <v>11</v>
      </c>
      <c r="AK151" s="24"/>
      <c r="AL151" s="26">
        <f t="shared" ref="AL151:AL156" si="13">SUMIF($D$3:$D$147,$D151,AL$3:AL$147)</f>
        <v>1489</v>
      </c>
      <c r="AM151" s="230"/>
      <c r="AN151" s="225"/>
      <c r="AO151" s="226"/>
      <c r="AP151" s="14"/>
      <c r="AQ151" s="15"/>
      <c r="AR151" s="10"/>
      <c r="AS151" s="10"/>
      <c r="AT151" s="10"/>
      <c r="AU151" s="10"/>
      <c r="AV151" s="10"/>
      <c r="AW151" s="10"/>
      <c r="AX151" s="10"/>
      <c r="AY151" s="10"/>
      <c r="AZ151" s="15"/>
      <c r="BA151" s="10"/>
      <c r="BB151" s="10"/>
      <c r="BC151" s="10"/>
      <c r="BD151" s="10"/>
      <c r="BE151" s="10"/>
      <c r="BF151" s="10"/>
      <c r="BG151" s="10"/>
      <c r="BH151" s="15"/>
      <c r="BI151" s="127"/>
      <c r="BJ151" s="10"/>
      <c r="BK151" s="26">
        <f>SUMIF($D$3:$D$147,$D151,BK$3:BK$147)</f>
        <v>278</v>
      </c>
      <c r="BL151" s="201"/>
      <c r="BM151" s="26">
        <f t="shared" ref="BM151:BM156" si="14">SUMIF(D$3:D$147,D151,BM$3:BM$147)</f>
        <v>21585</v>
      </c>
      <c r="BN151" s="10"/>
      <c r="BO151" s="22">
        <f t="shared" ref="BO151:BO156" si="15">SUMIF(D$3:D$147,D151,BO$3:BO$147)</f>
        <v>284274.45</v>
      </c>
      <c r="BP151" s="10"/>
      <c r="BQ151" s="26">
        <f t="shared" ref="BQ151:BQ156" si="16">SUMIF(D$3:D$147,D151,BQ$3:BQ$147)</f>
        <v>59</v>
      </c>
      <c r="BR151" s="201"/>
      <c r="BS151" s="205">
        <f t="shared" ref="BS151:BS156" si="17">SUMIF(D$3:D$147,D151,BS$3:BS$147)</f>
        <v>37.549999999999997</v>
      </c>
      <c r="BT151" s="10"/>
      <c r="BU151" s="97"/>
      <c r="BV151" s="22">
        <f t="shared" ref="BV151:BZ156" si="18">SUMIF($D$3:$D$147,$D151,BV$3:BV$147)</f>
        <v>642681.48848000006</v>
      </c>
      <c r="BW151" s="22">
        <f t="shared" si="18"/>
        <v>2515859.6082719998</v>
      </c>
      <c r="BX151" s="22">
        <f t="shared" si="18"/>
        <v>3158541.096752</v>
      </c>
      <c r="BY151" s="22">
        <f t="shared" si="18"/>
        <v>1415659.4934375</v>
      </c>
      <c r="BZ151" s="22">
        <f t="shared" si="18"/>
        <v>4574200.5901894998</v>
      </c>
      <c r="CA151" s="204">
        <v>16.957687499999999</v>
      </c>
      <c r="CB151" s="204">
        <v>54.507687499999996</v>
      </c>
      <c r="CC151" s="22">
        <f t="shared" ref="CC151:CC156" si="19">SUMIF(R$3:R$147,R151,CC$3:CC$147)</f>
        <v>0</v>
      </c>
      <c r="CD151" s="90"/>
      <c r="CE151" s="90"/>
    </row>
    <row r="152" spans="1:83" x14ac:dyDescent="0.25">
      <c r="A152" s="40"/>
      <c r="B152" s="40"/>
      <c r="C152" s="9"/>
      <c r="D152" s="16" t="s">
        <v>137</v>
      </c>
      <c r="E152" s="40"/>
      <c r="F152" s="9"/>
      <c r="G152" s="40"/>
      <c r="H152" s="12"/>
      <c r="I152" s="12">
        <f>SUMIF(D$3:D$147,D152,I$3:I$147)-I4-I109</f>
        <v>1713517</v>
      </c>
      <c r="J152" s="9"/>
      <c r="K152" s="12">
        <f>SUMIF(D$3:D$147,D152,K$3:K$147)-K4-K101</f>
        <v>1362074.9200000002</v>
      </c>
      <c r="L152" s="40"/>
      <c r="M152" s="12">
        <f>SUMIF($D$3:$D$147,$D152,M$3:M$147)-M4-M101</f>
        <v>474839.08</v>
      </c>
      <c r="N152" s="40"/>
      <c r="O152" s="193"/>
      <c r="P152" s="28"/>
      <c r="Q152" s="119"/>
      <c r="R152" s="9"/>
      <c r="S152" s="9"/>
      <c r="T152" s="12"/>
      <c r="U152" s="9"/>
      <c r="V152" s="26">
        <f t="shared" si="5"/>
        <v>4092</v>
      </c>
      <c r="W152" s="26"/>
      <c r="X152" s="26">
        <f t="shared" si="6"/>
        <v>86245</v>
      </c>
      <c r="Y152" s="26"/>
      <c r="Z152" s="26">
        <f t="shared" si="7"/>
        <v>679</v>
      </c>
      <c r="AA152" s="26"/>
      <c r="AB152" s="26">
        <f t="shared" si="8"/>
        <v>30332</v>
      </c>
      <c r="AC152" s="24"/>
      <c r="AD152" s="26">
        <f t="shared" si="9"/>
        <v>1654</v>
      </c>
      <c r="AE152" s="24"/>
      <c r="AF152" s="26">
        <f t="shared" si="10"/>
        <v>1823</v>
      </c>
      <c r="AG152" s="24"/>
      <c r="AH152" s="26">
        <f t="shared" si="11"/>
        <v>133215</v>
      </c>
      <c r="AI152" s="24"/>
      <c r="AJ152" s="26">
        <f t="shared" si="12"/>
        <v>518</v>
      </c>
      <c r="AK152" s="24"/>
      <c r="AL152" s="26">
        <f t="shared" si="13"/>
        <v>34151</v>
      </c>
      <c r="AM152" s="230"/>
      <c r="AN152" s="225"/>
      <c r="AO152" s="226"/>
      <c r="AP152" s="14"/>
      <c r="AQ152" s="15"/>
      <c r="AR152" s="10"/>
      <c r="AS152" s="10"/>
      <c r="AT152" s="10"/>
      <c r="AU152" s="10"/>
      <c r="AV152" s="10"/>
      <c r="AW152" s="10"/>
      <c r="AX152" s="10"/>
      <c r="AY152" s="10"/>
      <c r="AZ152" s="15"/>
      <c r="BA152" s="10"/>
      <c r="BB152" s="10"/>
      <c r="BC152" s="10"/>
      <c r="BD152" s="10"/>
      <c r="BE152" s="10"/>
      <c r="BF152" s="10"/>
      <c r="BG152" s="10"/>
      <c r="BH152" s="15"/>
      <c r="BI152" s="127"/>
      <c r="BJ152" s="10"/>
      <c r="BK152" s="26">
        <f>SUMIF(D$3:D$147,D152,BK$3:BK$147)</f>
        <v>2405</v>
      </c>
      <c r="BL152" s="201"/>
      <c r="BM152" s="26">
        <f t="shared" si="14"/>
        <v>234031.93444444443</v>
      </c>
      <c r="BN152" s="10"/>
      <c r="BO152" s="22">
        <f t="shared" si="15"/>
        <v>3187514.9471333334</v>
      </c>
      <c r="BP152" s="10"/>
      <c r="BQ152" s="26">
        <f t="shared" si="16"/>
        <v>996</v>
      </c>
      <c r="BR152" s="201"/>
      <c r="BS152" s="205">
        <f t="shared" si="17"/>
        <v>315.28000000000003</v>
      </c>
      <c r="BT152" s="10"/>
      <c r="BU152" s="97"/>
      <c r="BV152" s="22">
        <f t="shared" si="18"/>
        <v>7429983.3501590006</v>
      </c>
      <c r="BW152" s="22">
        <f t="shared" si="18"/>
        <v>30760610.917482004</v>
      </c>
      <c r="BX152" s="22">
        <f t="shared" si="18"/>
        <v>38190594.267641</v>
      </c>
      <c r="BY152" s="22">
        <f t="shared" si="18"/>
        <v>20900221.146493755</v>
      </c>
      <c r="BZ152" s="22">
        <f t="shared" si="18"/>
        <v>59090815.414134741</v>
      </c>
      <c r="CA152" s="204">
        <v>135.30712499999998</v>
      </c>
      <c r="CB152" s="204">
        <v>450.58712500000001</v>
      </c>
      <c r="CC152" s="22">
        <f t="shared" si="19"/>
        <v>0</v>
      </c>
      <c r="CD152" s="90"/>
      <c r="CE152" s="90"/>
    </row>
    <row r="153" spans="1:83" x14ac:dyDescent="0.25">
      <c r="A153" s="40"/>
      <c r="B153" s="40"/>
      <c r="C153" s="9"/>
      <c r="D153" s="16" t="s">
        <v>140</v>
      </c>
      <c r="E153" s="40"/>
      <c r="F153" s="9"/>
      <c r="G153" s="40"/>
      <c r="H153" s="12"/>
      <c r="I153" s="233">
        <f>SUMIF(D$3:D$147,D153,I$3:I$147)</f>
        <v>415274</v>
      </c>
      <c r="J153" s="9"/>
      <c r="K153" s="12">
        <f>SUMIF(D$3:D$147,D153,K$3:K$147)</f>
        <v>280973.7</v>
      </c>
      <c r="L153" s="40"/>
      <c r="M153" s="12">
        <f>SUMIF($D$3:$D$147,$D153,M$3:M$147)</f>
        <v>123139.3</v>
      </c>
      <c r="N153" s="40"/>
      <c r="O153" s="193"/>
      <c r="P153" s="28"/>
      <c r="Q153" s="119"/>
      <c r="R153" s="9"/>
      <c r="S153" s="9"/>
      <c r="T153" s="12"/>
      <c r="U153" s="9"/>
      <c r="V153" s="26">
        <f t="shared" si="5"/>
        <v>1958</v>
      </c>
      <c r="W153" s="26"/>
      <c r="X153" s="26">
        <f t="shared" si="6"/>
        <v>31744</v>
      </c>
      <c r="Y153" s="26"/>
      <c r="Z153" s="26">
        <f t="shared" si="7"/>
        <v>395</v>
      </c>
      <c r="AA153" s="26"/>
      <c r="AB153" s="26">
        <f t="shared" si="8"/>
        <v>13006</v>
      </c>
      <c r="AC153" s="24"/>
      <c r="AD153" s="26">
        <f t="shared" si="9"/>
        <v>478</v>
      </c>
      <c r="AE153" s="24"/>
      <c r="AF153" s="26">
        <f t="shared" si="10"/>
        <v>872</v>
      </c>
      <c r="AG153" s="24"/>
      <c r="AH153" s="26">
        <f t="shared" si="11"/>
        <v>29837</v>
      </c>
      <c r="AI153" s="24"/>
      <c r="AJ153" s="26">
        <f t="shared" si="12"/>
        <v>238</v>
      </c>
      <c r="AK153" s="24"/>
      <c r="AL153" s="26">
        <f t="shared" si="13"/>
        <v>13248</v>
      </c>
      <c r="AM153" s="230"/>
      <c r="AN153" s="225"/>
      <c r="AO153" s="226"/>
      <c r="AP153" s="14"/>
      <c r="AQ153" s="15"/>
      <c r="AR153" s="10"/>
      <c r="AS153" s="10"/>
      <c r="AT153" s="10"/>
      <c r="AU153" s="10"/>
      <c r="AV153" s="10"/>
      <c r="AW153" s="10"/>
      <c r="AX153" s="10"/>
      <c r="AY153" s="10"/>
      <c r="AZ153" s="15"/>
      <c r="BA153" s="10"/>
      <c r="BB153" s="10"/>
      <c r="BC153" s="10"/>
      <c r="BD153" s="10"/>
      <c r="BE153" s="10"/>
      <c r="BF153" s="10"/>
      <c r="BG153" s="10"/>
      <c r="BH153" s="15"/>
      <c r="BI153" s="127"/>
      <c r="BJ153" s="10"/>
      <c r="BK153" s="26">
        <f>SUMIF(D$3:D$147,D153,BK$3:BK$147)</f>
        <v>786</v>
      </c>
      <c r="BL153" s="201"/>
      <c r="BM153" s="26">
        <f t="shared" si="14"/>
        <v>90150</v>
      </c>
      <c r="BN153" s="10"/>
      <c r="BO153" s="22">
        <f t="shared" si="15"/>
        <v>1243168.5</v>
      </c>
      <c r="BP153" s="10"/>
      <c r="BQ153" s="26">
        <f t="shared" si="16"/>
        <v>154</v>
      </c>
      <c r="BR153" s="201"/>
      <c r="BS153" s="205">
        <f t="shared" si="17"/>
        <v>92.14</v>
      </c>
      <c r="BT153" s="10"/>
      <c r="BU153" s="97"/>
      <c r="BV153" s="22">
        <f t="shared" si="18"/>
        <v>1435635.0600140002</v>
      </c>
      <c r="BW153" s="22">
        <f t="shared" si="18"/>
        <v>4383470.813972001</v>
      </c>
      <c r="BX153" s="22">
        <f t="shared" si="18"/>
        <v>5819105.8739859983</v>
      </c>
      <c r="BY153" s="22">
        <f t="shared" si="18"/>
        <v>6254856.2687499989</v>
      </c>
      <c r="BZ153" s="22">
        <f t="shared" si="18"/>
        <v>12073962.142736001</v>
      </c>
      <c r="CA153" s="204">
        <v>44.042400000000001</v>
      </c>
      <c r="CB153" s="204">
        <v>136.1824</v>
      </c>
      <c r="CC153" s="22">
        <f t="shared" si="19"/>
        <v>0</v>
      </c>
      <c r="CD153" s="90"/>
      <c r="CE153" s="90"/>
    </row>
    <row r="154" spans="1:83" x14ac:dyDescent="0.25">
      <c r="A154" s="40"/>
      <c r="B154" s="40"/>
      <c r="C154" s="9"/>
      <c r="D154" s="16" t="s">
        <v>139</v>
      </c>
      <c r="E154" s="40"/>
      <c r="F154" s="9"/>
      <c r="G154" s="40"/>
      <c r="H154" s="12"/>
      <c r="I154" s="12">
        <f>SUMIF(D$3:D$147,D154,I$3:I$147)</f>
        <v>681349</v>
      </c>
      <c r="J154" s="9"/>
      <c r="K154" s="12">
        <f>SUMIF(D$3:D$147,D154,K$3:K$147)</f>
        <v>436626.25</v>
      </c>
      <c r="L154" s="40"/>
      <c r="M154" s="12">
        <f>SUMIF($D$3:$D$147,$D154,M$3:M$147)</f>
        <v>232125.75000000003</v>
      </c>
      <c r="N154" s="40"/>
      <c r="O154" s="193"/>
      <c r="P154" s="28"/>
      <c r="Q154" s="119"/>
      <c r="R154" s="9"/>
      <c r="S154" s="9"/>
      <c r="T154" s="12"/>
      <c r="U154" s="9"/>
      <c r="V154" s="26">
        <f t="shared" si="5"/>
        <v>1637</v>
      </c>
      <c r="W154" s="26"/>
      <c r="X154" s="26">
        <f t="shared" si="6"/>
        <v>47182</v>
      </c>
      <c r="Y154" s="26"/>
      <c r="Z154" s="26">
        <f t="shared" si="7"/>
        <v>308</v>
      </c>
      <c r="AA154" s="26"/>
      <c r="AB154" s="26">
        <f t="shared" si="8"/>
        <v>10456</v>
      </c>
      <c r="AC154" s="24"/>
      <c r="AD154" s="26">
        <f t="shared" si="9"/>
        <v>448</v>
      </c>
      <c r="AE154" s="24"/>
      <c r="AF154" s="26">
        <f t="shared" si="10"/>
        <v>1402</v>
      </c>
      <c r="AG154" s="24"/>
      <c r="AH154" s="26">
        <f t="shared" si="11"/>
        <v>37319</v>
      </c>
      <c r="AI154" s="24"/>
      <c r="AJ154" s="26">
        <f t="shared" si="12"/>
        <v>305</v>
      </c>
      <c r="AK154" s="24"/>
      <c r="AL154" s="26">
        <f t="shared" si="13"/>
        <v>18549</v>
      </c>
      <c r="AM154" s="230"/>
      <c r="AN154" s="225"/>
      <c r="AO154" s="226"/>
      <c r="AP154" s="14"/>
      <c r="AQ154" s="15"/>
      <c r="AR154" s="10"/>
      <c r="AS154" s="10"/>
      <c r="AT154" s="10"/>
      <c r="AU154" s="10"/>
      <c r="AV154" s="10"/>
      <c r="AW154" s="10"/>
      <c r="AX154" s="10"/>
      <c r="AY154" s="10"/>
      <c r="AZ154" s="15"/>
      <c r="BA154" s="10"/>
      <c r="BB154" s="10"/>
      <c r="BC154" s="10"/>
      <c r="BD154" s="10"/>
      <c r="BE154" s="10"/>
      <c r="BF154" s="10"/>
      <c r="BG154" s="10"/>
      <c r="BH154" s="15"/>
      <c r="BI154" s="127"/>
      <c r="BJ154" s="10"/>
      <c r="BK154" s="26">
        <f>SUMIF(D$3:D$147,D154,BK$3:BK$147)</f>
        <v>1245</v>
      </c>
      <c r="BL154" s="201"/>
      <c r="BM154" s="26">
        <f t="shared" si="14"/>
        <v>93603.75</v>
      </c>
      <c r="BN154" s="10"/>
      <c r="BO154" s="22">
        <f t="shared" si="15"/>
        <v>1443369.8250000002</v>
      </c>
      <c r="BP154" s="10"/>
      <c r="BQ154" s="26">
        <f t="shared" si="16"/>
        <v>149</v>
      </c>
      <c r="BR154" s="201"/>
      <c r="BS154" s="205">
        <f t="shared" si="17"/>
        <v>90.079000000000008</v>
      </c>
      <c r="BT154" s="10"/>
      <c r="BU154" s="97"/>
      <c r="BV154" s="22">
        <f t="shared" si="18"/>
        <v>1677278.0481749999</v>
      </c>
      <c r="BW154" s="22">
        <f t="shared" si="18"/>
        <v>6507345.2595749991</v>
      </c>
      <c r="BX154" s="22">
        <f t="shared" si="18"/>
        <v>8184623.3077499988</v>
      </c>
      <c r="BY154" s="22">
        <f t="shared" si="18"/>
        <v>1418178.3743749999</v>
      </c>
      <c r="BZ154" s="22">
        <f t="shared" si="18"/>
        <v>9602801.6821250003</v>
      </c>
      <c r="CA154" s="204">
        <v>41.653615500000008</v>
      </c>
      <c r="CB154" s="204">
        <v>131.73261550000001</v>
      </c>
      <c r="CC154" s="22">
        <f t="shared" si="19"/>
        <v>0</v>
      </c>
      <c r="CD154" s="90"/>
      <c r="CE154" s="90"/>
    </row>
    <row r="155" spans="1:83" x14ac:dyDescent="0.25">
      <c r="A155" s="40"/>
      <c r="B155" s="40"/>
      <c r="C155" s="9"/>
      <c r="D155" s="16" t="s">
        <v>136</v>
      </c>
      <c r="E155" s="40"/>
      <c r="F155" s="9"/>
      <c r="G155" s="40"/>
      <c r="H155" s="12"/>
      <c r="I155" s="12">
        <f>SUMIF(D$3:D$147,D155,I$3:I$147)</f>
        <v>669832</v>
      </c>
      <c r="J155" s="9"/>
      <c r="K155" s="12">
        <f>SUMIF(D$3:D$147,D155,K$3:K$147)</f>
        <v>484793</v>
      </c>
      <c r="L155" s="40"/>
      <c r="M155" s="12">
        <f>SUMIF($D$3:$D$147,$D155,M$3:M$147)</f>
        <v>165362</v>
      </c>
      <c r="N155" s="40"/>
      <c r="O155" s="193"/>
      <c r="P155" s="28"/>
      <c r="Q155" s="119"/>
      <c r="R155" s="9"/>
      <c r="S155" s="9"/>
      <c r="T155" s="12"/>
      <c r="U155" s="9"/>
      <c r="V155" s="26">
        <f t="shared" si="5"/>
        <v>1175</v>
      </c>
      <c r="W155" s="26"/>
      <c r="X155" s="26">
        <f t="shared" si="6"/>
        <v>53971</v>
      </c>
      <c r="Y155" s="26"/>
      <c r="Z155" s="26">
        <f t="shared" si="7"/>
        <v>35</v>
      </c>
      <c r="AA155" s="26"/>
      <c r="AB155" s="26">
        <f t="shared" si="8"/>
        <v>3064</v>
      </c>
      <c r="AC155" s="24"/>
      <c r="AD155" s="26">
        <f t="shared" si="9"/>
        <v>1052</v>
      </c>
      <c r="AE155" s="24"/>
      <c r="AF155" s="26">
        <f t="shared" si="10"/>
        <v>418</v>
      </c>
      <c r="AG155" s="24"/>
      <c r="AH155" s="26">
        <f t="shared" si="11"/>
        <v>9883</v>
      </c>
      <c r="AI155" s="24"/>
      <c r="AJ155" s="26">
        <f t="shared" si="12"/>
        <v>85</v>
      </c>
      <c r="AK155" s="24"/>
      <c r="AL155" s="26">
        <f t="shared" si="13"/>
        <v>3246</v>
      </c>
      <c r="AM155" s="230"/>
      <c r="AN155" s="225"/>
      <c r="AO155" s="226"/>
      <c r="AP155" s="14"/>
      <c r="AQ155" s="15"/>
      <c r="AR155" s="10"/>
      <c r="AS155" s="10"/>
      <c r="AT155" s="10"/>
      <c r="AU155" s="10"/>
      <c r="AV155" s="10"/>
      <c r="AW155" s="10"/>
      <c r="AX155" s="10"/>
      <c r="AY155" s="10"/>
      <c r="AZ155" s="15"/>
      <c r="BA155" s="10"/>
      <c r="BB155" s="10"/>
      <c r="BC155" s="10"/>
      <c r="BD155" s="10"/>
      <c r="BE155" s="10"/>
      <c r="BF155" s="10"/>
      <c r="BG155" s="10"/>
      <c r="BH155" s="15"/>
      <c r="BI155" s="127"/>
      <c r="BJ155" s="10"/>
      <c r="BK155" s="26">
        <f>SUMIF(D$3:D$147,D155,BK$3:BK$147)</f>
        <v>1248</v>
      </c>
      <c r="BL155" s="201"/>
      <c r="BM155" s="26">
        <f t="shared" si="14"/>
        <v>130102</v>
      </c>
      <c r="BN155" s="10"/>
      <c r="BO155" s="22">
        <f t="shared" si="15"/>
        <v>1463647.5</v>
      </c>
      <c r="BP155" s="10"/>
      <c r="BQ155" s="26">
        <f t="shared" si="16"/>
        <v>204.5</v>
      </c>
      <c r="BR155" s="201"/>
      <c r="BS155" s="205">
        <f t="shared" si="17"/>
        <v>150.80000000000001</v>
      </c>
      <c r="BT155" s="10"/>
      <c r="BU155" s="97"/>
      <c r="BV155" s="22">
        <f t="shared" si="18"/>
        <v>2370824.4736000006</v>
      </c>
      <c r="BW155" s="22">
        <f t="shared" si="18"/>
        <v>8910121.9328000024</v>
      </c>
      <c r="BX155" s="22">
        <f t="shared" si="18"/>
        <v>11280946.406400001</v>
      </c>
      <c r="BY155" s="22">
        <f t="shared" si="18"/>
        <v>3933521.7115250002</v>
      </c>
      <c r="BZ155" s="22">
        <f t="shared" si="18"/>
        <v>15214468.117925001</v>
      </c>
      <c r="CA155" s="204">
        <v>66.822907499999999</v>
      </c>
      <c r="CB155" s="204">
        <v>217.6229075</v>
      </c>
      <c r="CC155" s="22">
        <f t="shared" si="19"/>
        <v>0</v>
      </c>
      <c r="CD155" s="90"/>
      <c r="CE155" s="90"/>
    </row>
    <row r="156" spans="1:83" x14ac:dyDescent="0.25">
      <c r="A156" s="40"/>
      <c r="B156" s="40"/>
      <c r="C156" s="9"/>
      <c r="D156" s="16" t="s">
        <v>138</v>
      </c>
      <c r="E156" s="40"/>
      <c r="F156" s="9"/>
      <c r="G156" s="40"/>
      <c r="H156" s="12"/>
      <c r="I156" s="12">
        <f>SUMIF(D$3:D$147,D156,I$3:I$147)</f>
        <v>726980</v>
      </c>
      <c r="J156" s="9"/>
      <c r="K156" s="12">
        <f>SUMIF(D$3:D$147,D156,K$3:K$147)</f>
        <v>595858.75</v>
      </c>
      <c r="L156" s="40"/>
      <c r="M156" s="12">
        <f>SUMIF($D$3:$D$147,$D156,M$3:M$147)</f>
        <v>125323.25</v>
      </c>
      <c r="N156" s="40"/>
      <c r="O156" s="193"/>
      <c r="P156" s="28"/>
      <c r="Q156" s="119"/>
      <c r="R156" s="9"/>
      <c r="S156" s="9"/>
      <c r="T156" s="12"/>
      <c r="U156" s="9"/>
      <c r="V156" s="26">
        <f t="shared" si="5"/>
        <v>901</v>
      </c>
      <c r="W156" s="26"/>
      <c r="X156" s="26">
        <f t="shared" si="6"/>
        <v>33875</v>
      </c>
      <c r="Y156" s="26"/>
      <c r="Z156" s="26">
        <f t="shared" si="7"/>
        <v>97</v>
      </c>
      <c r="AA156" s="26"/>
      <c r="AB156" s="26">
        <f t="shared" si="8"/>
        <v>6079</v>
      </c>
      <c r="AC156" s="24"/>
      <c r="AD156" s="26">
        <f t="shared" si="9"/>
        <v>839</v>
      </c>
      <c r="AE156" s="24"/>
      <c r="AF156" s="26">
        <f t="shared" si="10"/>
        <v>923</v>
      </c>
      <c r="AG156" s="24"/>
      <c r="AH156" s="26">
        <f t="shared" si="11"/>
        <v>21565</v>
      </c>
      <c r="AI156" s="24"/>
      <c r="AJ156" s="26">
        <f t="shared" si="12"/>
        <v>159</v>
      </c>
      <c r="AK156" s="24"/>
      <c r="AL156" s="26">
        <f t="shared" si="13"/>
        <v>6846</v>
      </c>
      <c r="AM156" s="230"/>
      <c r="AN156" s="225"/>
      <c r="AO156" s="226"/>
      <c r="AP156" s="14"/>
      <c r="AQ156" s="15"/>
      <c r="AR156" s="10"/>
      <c r="AS156" s="10"/>
      <c r="AT156" s="10"/>
      <c r="AU156" s="10"/>
      <c r="AV156" s="10"/>
      <c r="AW156" s="10"/>
      <c r="AX156" s="10"/>
      <c r="AY156" s="10"/>
      <c r="AZ156" s="15"/>
      <c r="BA156" s="10"/>
      <c r="BB156" s="10"/>
      <c r="BC156" s="10"/>
      <c r="BD156" s="10"/>
      <c r="BE156" s="10"/>
      <c r="BF156" s="10"/>
      <c r="BG156" s="10"/>
      <c r="BH156" s="15"/>
      <c r="BI156" s="127"/>
      <c r="BJ156" s="10"/>
      <c r="BK156" s="26">
        <f>SUMIF(D$3:D$147,D156,BK$3:BK$147)</f>
        <v>2191</v>
      </c>
      <c r="BL156" s="201"/>
      <c r="BM156" s="26">
        <f t="shared" si="14"/>
        <v>138583.5</v>
      </c>
      <c r="BN156" s="10"/>
      <c r="BO156" s="22">
        <f t="shared" si="15"/>
        <v>1650529.4849999999</v>
      </c>
      <c r="BP156" s="10"/>
      <c r="BQ156" s="26">
        <f t="shared" si="16"/>
        <v>286</v>
      </c>
      <c r="BR156" s="201"/>
      <c r="BS156" s="205">
        <f t="shared" si="17"/>
        <v>131.1</v>
      </c>
      <c r="BT156" s="10"/>
      <c r="BU156" s="97"/>
      <c r="BV156" s="22">
        <f t="shared" si="18"/>
        <v>2898672.8385499991</v>
      </c>
      <c r="BW156" s="22">
        <f t="shared" si="18"/>
        <v>9531845.9379750025</v>
      </c>
      <c r="BX156" s="22">
        <f t="shared" si="18"/>
        <v>12430518.776525004</v>
      </c>
      <c r="BY156" s="22">
        <f t="shared" si="18"/>
        <v>6210233.5786737502</v>
      </c>
      <c r="BZ156" s="22">
        <f t="shared" si="18"/>
        <v>18640752.355198745</v>
      </c>
      <c r="CA156" s="204">
        <v>62.726265000000005</v>
      </c>
      <c r="CB156" s="204">
        <v>193.82626500000001</v>
      </c>
      <c r="CC156" s="22">
        <f t="shared" si="19"/>
        <v>0</v>
      </c>
      <c r="CD156" s="90"/>
      <c r="CE156" s="90"/>
    </row>
    <row r="157" spans="1:83" x14ac:dyDescent="0.25">
      <c r="A157" s="40"/>
      <c r="B157" s="40"/>
      <c r="C157" s="9"/>
      <c r="D157" s="9"/>
      <c r="E157" s="40"/>
      <c r="F157" s="9"/>
      <c r="G157" s="40"/>
      <c r="H157" s="12"/>
      <c r="I157" s="13">
        <f>SUBTOTAL(9,I151:I156)</f>
        <v>4527735</v>
      </c>
      <c r="J157" s="9"/>
      <c r="K157" s="13">
        <f>SUBTOTAL(9,K151:K156)</f>
        <v>3373957.9000000004</v>
      </c>
      <c r="L157" s="40"/>
      <c r="M157" s="13">
        <f>SUBTOTAL(9,M151:M156)</f>
        <v>1228031.1000000001</v>
      </c>
      <c r="N157" s="40"/>
      <c r="O157" s="193"/>
      <c r="P157" s="28"/>
      <c r="Q157" s="119"/>
      <c r="R157" s="9"/>
      <c r="S157" s="9"/>
      <c r="T157" s="12"/>
      <c r="U157" s="9"/>
      <c r="V157" s="25">
        <f>SUBTOTAL(9,V151:V156)</f>
        <v>9813</v>
      </c>
      <c r="W157" s="25"/>
      <c r="X157" s="25">
        <f>SUBTOTAL(9,X151:X156)</f>
        <v>257128</v>
      </c>
      <c r="Y157" s="25"/>
      <c r="Z157" s="25">
        <f>SUBTOTAL(9,Z151:Z156)</f>
        <v>1533</v>
      </c>
      <c r="AA157" s="25"/>
      <c r="AB157" s="25">
        <f>SUBTOTAL(9,AB151:AB156)</f>
        <v>64343</v>
      </c>
      <c r="AC157" s="24"/>
      <c r="AD157" s="25">
        <f>SUBTOTAL(9,AD151:AD156)</f>
        <v>4509</v>
      </c>
      <c r="AE157" s="24"/>
      <c r="AF157" s="25">
        <f>SUBTOTAL(9,AF151:AF156)</f>
        <v>5467</v>
      </c>
      <c r="AG157" s="24"/>
      <c r="AH157" s="25">
        <f>SUBTOTAL(9,AH151:AH156)</f>
        <v>233319</v>
      </c>
      <c r="AI157" s="24"/>
      <c r="AJ157" s="25">
        <f>SUBTOTAL(9,AJ151:AJ156)</f>
        <v>1316</v>
      </c>
      <c r="AK157" s="24"/>
      <c r="AL157" s="25">
        <f>SUBTOTAL(9,AL151:AL156)</f>
        <v>77529</v>
      </c>
      <c r="AM157" s="230"/>
      <c r="AN157" s="225"/>
      <c r="AO157" s="226"/>
      <c r="AP157" s="14"/>
      <c r="AQ157" s="15"/>
      <c r="AR157" s="10"/>
      <c r="AS157" s="10"/>
      <c r="AT157" s="10"/>
      <c r="AU157" s="10"/>
      <c r="AV157" s="10"/>
      <c r="AW157" s="10"/>
      <c r="AX157" s="10"/>
      <c r="AY157" s="10"/>
      <c r="AZ157" s="15"/>
      <c r="BA157" s="10"/>
      <c r="BB157" s="10"/>
      <c r="BC157" s="10"/>
      <c r="BD157" s="10"/>
      <c r="BE157" s="10"/>
      <c r="BF157" s="10"/>
      <c r="BG157" s="10"/>
      <c r="BH157" s="15"/>
      <c r="BI157" s="127"/>
      <c r="BJ157" s="10"/>
      <c r="BK157" s="25">
        <f>SUBTOTAL(9,BK151:BK156)</f>
        <v>8153</v>
      </c>
      <c r="BL157" s="201"/>
      <c r="BM157" s="25">
        <f>SUBTOTAL(9,BM151:BM156)</f>
        <v>708056.18444444449</v>
      </c>
      <c r="BN157" s="10"/>
      <c r="BO157" s="21">
        <f>SUBTOTAL(9,BO151:BO156)</f>
        <v>9272504.7071333341</v>
      </c>
      <c r="BP157" s="10"/>
      <c r="BQ157" s="25">
        <f>SUBTOTAL(9,BQ151:BQ156)</f>
        <v>1848.5</v>
      </c>
      <c r="BR157" s="201"/>
      <c r="BS157" s="206">
        <f>SUBTOTAL(9,BS151:BS156)</f>
        <v>816.94899999999996</v>
      </c>
      <c r="BT157" s="10"/>
      <c r="BU157" s="97"/>
      <c r="BV157" s="21">
        <f>SUBTOTAL(9,BV151:BV156)</f>
        <v>16455075.258978</v>
      </c>
      <c r="BW157" s="21">
        <f t="shared" ref="BW157:BZ157" si="20">SUBTOTAL(9,BW151:BW156)</f>
        <v>62609254.470076017</v>
      </c>
      <c r="BX157" s="21">
        <f t="shared" si="20"/>
        <v>79064329.729054004</v>
      </c>
      <c r="BY157" s="21">
        <f t="shared" si="20"/>
        <v>40132670.573255002</v>
      </c>
      <c r="BZ157" s="21">
        <f t="shared" si="20"/>
        <v>119197000.30230899</v>
      </c>
      <c r="CA157" s="206">
        <v>367.51000049999999</v>
      </c>
      <c r="CB157" s="206">
        <v>1184.4590005</v>
      </c>
      <c r="CC157" s="21">
        <f>SUBTOTAL(9,CC151:CC156)</f>
        <v>0</v>
      </c>
      <c r="CD157" s="90"/>
      <c r="CE157" s="90"/>
    </row>
    <row r="158" spans="1:83" x14ac:dyDescent="0.25">
      <c r="A158" s="40"/>
      <c r="B158" s="40"/>
      <c r="C158" s="9"/>
      <c r="D158" s="27"/>
      <c r="E158" s="40"/>
      <c r="F158" s="9"/>
      <c r="G158" s="27"/>
      <c r="H158" s="12"/>
      <c r="I158" s="27"/>
      <c r="J158" s="9"/>
      <c r="K158" s="27"/>
      <c r="L158" s="40"/>
      <c r="M158" s="9"/>
      <c r="N158" s="40"/>
      <c r="O158" s="193"/>
      <c r="P158" s="28"/>
      <c r="Q158" s="119"/>
      <c r="R158" s="9"/>
      <c r="S158" s="9"/>
      <c r="T158" s="12"/>
      <c r="U158" s="9"/>
      <c r="V158" s="24"/>
      <c r="W158" s="24"/>
      <c r="X158" s="26"/>
      <c r="Y158" s="24"/>
      <c r="Z158" s="198"/>
      <c r="AA158" s="24"/>
      <c r="AB158" s="199"/>
      <c r="AC158" s="24"/>
      <c r="AD158" s="24"/>
      <c r="AE158" s="24"/>
      <c r="AF158" s="24"/>
      <c r="AG158" s="24"/>
      <c r="AH158" s="26"/>
      <c r="AI158" s="24"/>
      <c r="AJ158" s="24"/>
      <c r="AK158" s="24"/>
      <c r="AL158" s="26"/>
      <c r="AM158" s="230"/>
      <c r="AN158" s="225"/>
      <c r="AO158" s="226"/>
      <c r="AP158" s="14"/>
      <c r="AQ158" s="15"/>
      <c r="AR158" s="10"/>
      <c r="AS158" s="10"/>
      <c r="AT158" s="10"/>
      <c r="AU158" s="10"/>
      <c r="AV158" s="10"/>
      <c r="AW158" s="10"/>
      <c r="AX158" s="10"/>
      <c r="AY158" s="10"/>
      <c r="AZ158" s="15"/>
      <c r="BA158" s="10"/>
      <c r="BB158" s="10"/>
      <c r="BC158" s="10"/>
      <c r="BD158" s="10"/>
      <c r="BE158" s="10"/>
      <c r="BF158" s="10"/>
      <c r="BG158" s="10"/>
      <c r="BH158" s="15"/>
      <c r="BI158" s="127"/>
      <c r="BJ158" s="10"/>
      <c r="BK158" s="201"/>
      <c r="BL158" s="201"/>
      <c r="BM158" s="202"/>
      <c r="BN158" s="10"/>
      <c r="BO158" s="10"/>
      <c r="BP158" s="10"/>
      <c r="BQ158" s="201"/>
      <c r="BR158" s="201"/>
      <c r="BS158" s="207"/>
      <c r="BT158" s="10"/>
      <c r="BU158" s="97"/>
      <c r="BV158" s="9"/>
      <c r="BW158" s="9"/>
      <c r="BX158" s="9"/>
      <c r="BY158" s="10"/>
      <c r="BZ158" s="10"/>
      <c r="CA158" s="207"/>
      <c r="CB158" s="207"/>
      <c r="CC158" s="10"/>
      <c r="CD158" s="90"/>
      <c r="CE158" s="90"/>
    </row>
    <row r="159" spans="1:83" x14ac:dyDescent="0.25">
      <c r="A159" s="40"/>
      <c r="B159" s="40"/>
      <c r="C159" s="16" t="s">
        <v>129</v>
      </c>
      <c r="D159" s="9"/>
      <c r="E159" s="40"/>
      <c r="F159" s="9"/>
      <c r="G159" s="40"/>
      <c r="H159" s="12"/>
      <c r="I159" s="12">
        <f t="shared" ref="I159:I164" si="21">SUMIF($C$3:$C$147,$C159,I$3:I$147)</f>
        <v>1210142</v>
      </c>
      <c r="J159" s="9"/>
      <c r="K159" s="12">
        <f t="shared" ref="K159:K164" si="22">SUMIF($C$3:$C$147,$C159,K$3:K$147)</f>
        <v>862448.75</v>
      </c>
      <c r="L159" s="40"/>
      <c r="M159" s="12">
        <f t="shared" ref="M159:M164" si="23">SUMIF($C$3:$C$147,$C159,M$3:M$147)</f>
        <v>306476.25</v>
      </c>
      <c r="N159" s="40"/>
      <c r="O159" s="193"/>
      <c r="P159" s="28"/>
      <c r="Q159" s="119"/>
      <c r="R159" s="9"/>
      <c r="S159" s="9"/>
      <c r="T159" s="12"/>
      <c r="U159" s="9"/>
      <c r="V159" s="26">
        <f>SUMIF($C$3:$C$147,$C159,V$3:V$147)</f>
        <v>2447</v>
      </c>
      <c r="W159" s="26"/>
      <c r="X159" s="26">
        <f t="shared" ref="X159:X164" si="24">SUMIF($C$3:$C$147,$C159,X$3:X$147)</f>
        <v>48223</v>
      </c>
      <c r="Y159" s="26"/>
      <c r="Z159" s="26">
        <f t="shared" ref="Z159:Z164" si="25">SUMIF($C$3:$C$147,$C159,Z$3:Z$147)</f>
        <v>288</v>
      </c>
      <c r="AA159" s="26"/>
      <c r="AB159" s="26">
        <f t="shared" ref="AB159:AB164" si="26">SUMIF($C$3:$C$147,$C159,AB$3:AB$147)</f>
        <v>15606</v>
      </c>
      <c r="AC159" s="24"/>
      <c r="AD159" s="26">
        <f t="shared" ref="AD159:AD164" si="27">SUMIF($C$3:$C$147,$C159,AD$3:AD$147)</f>
        <v>1119</v>
      </c>
      <c r="AE159" s="24"/>
      <c r="AF159" s="26">
        <f t="shared" ref="AF159:AF164" si="28">SUMIF($C$3:$C$147,$C159,AF$3:AF$147)</f>
        <v>1652</v>
      </c>
      <c r="AG159" s="24"/>
      <c r="AH159" s="26">
        <f t="shared" ref="AH159:AH164" si="29">SUMIF($C$3:$C$147,$C159,AH$3:AH$147)</f>
        <v>40537</v>
      </c>
      <c r="AI159" s="24"/>
      <c r="AJ159" s="26">
        <f t="shared" ref="AJ159:AJ164" si="30">SUMIF($C$3:$C$147,$C159,AJ$3:AJ$147)</f>
        <v>540</v>
      </c>
      <c r="AK159" s="24"/>
      <c r="AL159" s="26">
        <f t="shared" ref="AL159:AL164" si="31">SUMIF($C$3:$C$147,$C159,AL$3:AL$147)</f>
        <v>29370</v>
      </c>
      <c r="AM159" s="230"/>
      <c r="AN159" s="225"/>
      <c r="AO159" s="226"/>
      <c r="AP159" s="14"/>
      <c r="AQ159" s="15"/>
      <c r="AR159" s="10"/>
      <c r="AS159" s="10"/>
      <c r="AT159" s="10"/>
      <c r="AU159" s="10"/>
      <c r="AV159" s="10"/>
      <c r="AW159" s="10"/>
      <c r="AX159" s="10"/>
      <c r="AY159" s="10"/>
      <c r="AZ159" s="15"/>
      <c r="BA159" s="10"/>
      <c r="BB159" s="10"/>
      <c r="BC159" s="10"/>
      <c r="BD159" s="10"/>
      <c r="BE159" s="10"/>
      <c r="BF159" s="10"/>
      <c r="BG159" s="10"/>
      <c r="BH159" s="15"/>
      <c r="BI159" s="127"/>
      <c r="BJ159" s="10"/>
      <c r="BK159" s="26">
        <f t="shared" ref="BK159:BK164" si="32">SUMIF($C$3:$C$147,$C159,BK$3:BK$147)</f>
        <v>4225</v>
      </c>
      <c r="BL159" s="201"/>
      <c r="BM159" s="26">
        <f t="shared" ref="BM159:BM164" si="33">SUMIF($C$3:$C$147,$C159,BM$3:BM$147)</f>
        <v>378019.18444444449</v>
      </c>
      <c r="BN159" s="10"/>
      <c r="BO159" s="22">
        <f t="shared" ref="BO159:BO164" si="34">SUMIF($C$3:$C$147,$C159,BO$3:BO$147)</f>
        <v>4938515.6771333329</v>
      </c>
      <c r="BP159" s="10"/>
      <c r="BQ159" s="26">
        <f t="shared" ref="BQ159:BQ164" si="35">SUMIF($C$3:$C$147,$C159,BQ$3:BQ$147)</f>
        <v>413.5</v>
      </c>
      <c r="BR159" s="201"/>
      <c r="BS159" s="205">
        <f t="shared" ref="BS159:BS164" si="36">SUMIF($C$3:$C$147,$C159,BS$3:BS$147)</f>
        <v>184.68899999999996</v>
      </c>
      <c r="BT159" s="10"/>
      <c r="BU159" s="97"/>
      <c r="BV159" s="22">
        <f t="shared" ref="BV159:CC164" si="37">SUMIF($C$3:$C$147,$C159,BV$3:BV$147)</f>
        <v>4229407.890225078</v>
      </c>
      <c r="BW159" s="22">
        <f t="shared" si="37"/>
        <v>12830665.5390094</v>
      </c>
      <c r="BX159" s="22">
        <f t="shared" si="37"/>
        <v>17060073.429234471</v>
      </c>
      <c r="BY159" s="22">
        <f t="shared" si="37"/>
        <v>9035752.5870987494</v>
      </c>
      <c r="BZ159" s="22">
        <f t="shared" si="37"/>
        <v>26095826.016333219</v>
      </c>
      <c r="CA159" s="205">
        <f t="shared" si="37"/>
        <v>88.54535924999999</v>
      </c>
      <c r="CB159" s="205">
        <f t="shared" si="37"/>
        <v>273.23435925000001</v>
      </c>
      <c r="CC159" s="22">
        <f t="shared" si="37"/>
        <v>4938515.6771333329</v>
      </c>
      <c r="CD159" s="90"/>
      <c r="CE159" s="90"/>
    </row>
    <row r="160" spans="1:83" x14ac:dyDescent="0.25">
      <c r="A160" s="40"/>
      <c r="B160" s="40"/>
      <c r="C160" s="16" t="s">
        <v>131</v>
      </c>
      <c r="D160" s="9"/>
      <c r="E160" s="40"/>
      <c r="F160" s="9"/>
      <c r="G160" s="40"/>
      <c r="H160" s="12"/>
      <c r="I160" s="12">
        <f t="shared" si="21"/>
        <v>1422863</v>
      </c>
      <c r="J160" s="9"/>
      <c r="K160" s="12">
        <f t="shared" si="22"/>
        <v>958452.35</v>
      </c>
      <c r="L160" s="40"/>
      <c r="M160" s="12">
        <f t="shared" si="23"/>
        <v>447127.65</v>
      </c>
      <c r="N160" s="40"/>
      <c r="O160" s="193"/>
      <c r="P160" s="28"/>
      <c r="Q160" s="119"/>
      <c r="R160" s="9"/>
      <c r="S160" s="9"/>
      <c r="T160" s="12"/>
      <c r="U160" s="9"/>
      <c r="V160" s="26">
        <f>SUMIF($C$3:$C$147,$C160,V$3:V$147)</f>
        <v>4768</v>
      </c>
      <c r="W160" s="26"/>
      <c r="X160" s="26">
        <f t="shared" si="24"/>
        <v>142288</v>
      </c>
      <c r="Y160" s="26"/>
      <c r="Z160" s="26">
        <f t="shared" si="25"/>
        <v>656</v>
      </c>
      <c r="AA160" s="26"/>
      <c r="AB160" s="26">
        <f t="shared" si="26"/>
        <v>24420</v>
      </c>
      <c r="AC160" s="24"/>
      <c r="AD160" s="26">
        <f t="shared" si="27"/>
        <v>2120</v>
      </c>
      <c r="AE160" s="24"/>
      <c r="AF160" s="26">
        <f t="shared" si="28"/>
        <v>2015</v>
      </c>
      <c r="AG160" s="24"/>
      <c r="AH160" s="26">
        <f t="shared" si="29"/>
        <v>63027</v>
      </c>
      <c r="AI160" s="24"/>
      <c r="AJ160" s="26">
        <f t="shared" si="30"/>
        <v>489</v>
      </c>
      <c r="AK160" s="24"/>
      <c r="AL160" s="26">
        <f t="shared" si="31"/>
        <v>21024</v>
      </c>
      <c r="AM160" s="230"/>
      <c r="AN160" s="225"/>
      <c r="AO160" s="226"/>
      <c r="AP160" s="14"/>
      <c r="AQ160" s="15"/>
      <c r="AR160" s="10"/>
      <c r="AS160" s="10"/>
      <c r="AT160" s="10"/>
      <c r="AU160" s="10"/>
      <c r="AV160" s="10"/>
      <c r="AW160" s="10"/>
      <c r="AX160" s="10"/>
      <c r="AY160" s="10"/>
      <c r="AZ160" s="15"/>
      <c r="BA160" s="10"/>
      <c r="BB160" s="10"/>
      <c r="BC160" s="10"/>
      <c r="BD160" s="10"/>
      <c r="BE160" s="10"/>
      <c r="BF160" s="10"/>
      <c r="BG160" s="10"/>
      <c r="BH160" s="15"/>
      <c r="BI160" s="127"/>
      <c r="BJ160" s="10"/>
      <c r="BK160" s="26">
        <f t="shared" si="32"/>
        <v>1798</v>
      </c>
      <c r="BL160" s="201"/>
      <c r="BM160" s="26">
        <f t="shared" si="33"/>
        <v>200650</v>
      </c>
      <c r="BN160" s="10"/>
      <c r="BO160" s="22">
        <f t="shared" si="34"/>
        <v>2645444.4999999995</v>
      </c>
      <c r="BP160" s="10"/>
      <c r="BQ160" s="26">
        <f t="shared" si="35"/>
        <v>421</v>
      </c>
      <c r="BR160" s="201"/>
      <c r="BS160" s="205">
        <f t="shared" si="36"/>
        <v>289.97999999999996</v>
      </c>
      <c r="BT160" s="10"/>
      <c r="BU160" s="97"/>
      <c r="BV160" s="22">
        <f t="shared" si="37"/>
        <v>4408132.4566170005</v>
      </c>
      <c r="BW160" s="22">
        <f t="shared" si="37"/>
        <v>15586093.626223002</v>
      </c>
      <c r="BX160" s="22">
        <f t="shared" si="37"/>
        <v>19994226.082839999</v>
      </c>
      <c r="BY160" s="22">
        <f t="shared" si="37"/>
        <v>10620985.61025</v>
      </c>
      <c r="BZ160" s="22">
        <f t="shared" si="37"/>
        <v>30615211.693089999</v>
      </c>
      <c r="CA160" s="205">
        <f t="shared" si="37"/>
        <v>133.32664125000002</v>
      </c>
      <c r="CB160" s="205">
        <f t="shared" si="37"/>
        <v>423.30664124999993</v>
      </c>
      <c r="CC160" s="22">
        <f t="shared" si="37"/>
        <v>2645444.4999999995</v>
      </c>
      <c r="CD160" s="90"/>
      <c r="CE160" s="90"/>
    </row>
    <row r="161" spans="1:83" x14ac:dyDescent="0.25">
      <c r="A161" s="40"/>
      <c r="B161" s="40"/>
      <c r="C161" s="16" t="s">
        <v>158</v>
      </c>
      <c r="D161" s="9"/>
      <c r="E161" s="40"/>
      <c r="F161" s="9"/>
      <c r="G161" s="40"/>
      <c r="H161" s="12"/>
      <c r="I161" s="12">
        <f t="shared" si="21"/>
        <v>137796</v>
      </c>
      <c r="J161" s="9"/>
      <c r="K161" s="12">
        <f t="shared" si="22"/>
        <v>95079.239999999991</v>
      </c>
      <c r="L161" s="40"/>
      <c r="M161" s="12">
        <f t="shared" si="23"/>
        <v>42716.760000000009</v>
      </c>
      <c r="N161" s="40"/>
      <c r="O161" s="193"/>
      <c r="P161" s="28"/>
      <c r="Q161" s="119"/>
      <c r="R161" s="9"/>
      <c r="S161" s="9"/>
      <c r="T161" s="12"/>
      <c r="U161" s="9"/>
      <c r="V161" s="26">
        <v>0</v>
      </c>
      <c r="W161" s="26"/>
      <c r="X161" s="26">
        <f t="shared" si="24"/>
        <v>0</v>
      </c>
      <c r="Y161" s="26"/>
      <c r="Z161" s="26">
        <f t="shared" si="25"/>
        <v>0</v>
      </c>
      <c r="AA161" s="26"/>
      <c r="AB161" s="26">
        <f t="shared" si="26"/>
        <v>0</v>
      </c>
      <c r="AC161" s="24"/>
      <c r="AD161" s="26">
        <f t="shared" si="27"/>
        <v>0</v>
      </c>
      <c r="AE161" s="24"/>
      <c r="AF161" s="26">
        <f t="shared" si="28"/>
        <v>12</v>
      </c>
      <c r="AG161" s="24"/>
      <c r="AH161" s="26">
        <f t="shared" si="29"/>
        <v>330</v>
      </c>
      <c r="AI161" s="24"/>
      <c r="AJ161" s="26">
        <f t="shared" si="30"/>
        <v>2</v>
      </c>
      <c r="AK161" s="24"/>
      <c r="AL161" s="26">
        <f t="shared" si="31"/>
        <v>0</v>
      </c>
      <c r="AM161" s="230"/>
      <c r="AN161" s="225"/>
      <c r="AO161" s="226"/>
      <c r="AP161" s="14"/>
      <c r="AQ161" s="15"/>
      <c r="AR161" s="10"/>
      <c r="AS161" s="10"/>
      <c r="AT161" s="10"/>
      <c r="AU161" s="10"/>
      <c r="AV161" s="10"/>
      <c r="AW161" s="10"/>
      <c r="AX161" s="10"/>
      <c r="AY161" s="10"/>
      <c r="AZ161" s="15"/>
      <c r="BA161" s="10"/>
      <c r="BB161" s="10"/>
      <c r="BC161" s="10"/>
      <c r="BD161" s="10"/>
      <c r="BE161" s="10"/>
      <c r="BF161" s="10"/>
      <c r="BG161" s="10"/>
      <c r="BH161" s="15"/>
      <c r="BI161" s="127"/>
      <c r="BJ161" s="10"/>
      <c r="BK161" s="26">
        <f t="shared" si="32"/>
        <v>12</v>
      </c>
      <c r="BL161" s="201"/>
      <c r="BM161" s="26">
        <f t="shared" si="33"/>
        <v>0</v>
      </c>
      <c r="BN161" s="10"/>
      <c r="BO161" s="22">
        <f t="shared" si="34"/>
        <v>0</v>
      </c>
      <c r="BP161" s="10"/>
      <c r="BQ161" s="26">
        <f t="shared" si="35"/>
        <v>1</v>
      </c>
      <c r="BR161" s="201"/>
      <c r="BS161" s="205">
        <f t="shared" si="36"/>
        <v>1</v>
      </c>
      <c r="BT161" s="10"/>
      <c r="BU161" s="97"/>
      <c r="BV161" s="22">
        <f t="shared" si="37"/>
        <v>199775.48937097355</v>
      </c>
      <c r="BW161" s="22">
        <f t="shared" si="37"/>
        <v>889323.14614707686</v>
      </c>
      <c r="BX161" s="22">
        <f t="shared" si="37"/>
        <v>1089098.6355180503</v>
      </c>
      <c r="BY161" s="22">
        <f t="shared" si="37"/>
        <v>32923.125</v>
      </c>
      <c r="BZ161" s="22">
        <f t="shared" si="37"/>
        <v>1122021.7605180503</v>
      </c>
      <c r="CA161" s="205">
        <f t="shared" si="37"/>
        <v>0.421875</v>
      </c>
      <c r="CB161" s="205">
        <f t="shared" si="37"/>
        <v>1.421875</v>
      </c>
      <c r="CC161" s="22">
        <f t="shared" si="37"/>
        <v>0</v>
      </c>
      <c r="CD161" s="90"/>
      <c r="CE161" s="90"/>
    </row>
    <row r="162" spans="1:83" x14ac:dyDescent="0.25">
      <c r="A162" s="40"/>
      <c r="B162" s="40"/>
      <c r="C162" s="16" t="s">
        <v>132</v>
      </c>
      <c r="D162" s="9"/>
      <c r="E162" s="40"/>
      <c r="F162" s="9"/>
      <c r="G162" s="40"/>
      <c r="H162" s="12"/>
      <c r="I162" s="12">
        <f t="shared" si="21"/>
        <v>537270</v>
      </c>
      <c r="J162" s="9"/>
      <c r="K162" s="12">
        <f t="shared" si="22"/>
        <v>361111.57</v>
      </c>
      <c r="L162" s="40"/>
      <c r="M162" s="12">
        <f t="shared" si="23"/>
        <v>176158.43</v>
      </c>
      <c r="N162" s="40"/>
      <c r="O162" s="193"/>
      <c r="P162" s="28"/>
      <c r="Q162" s="119"/>
      <c r="R162" s="9"/>
      <c r="S162" s="9"/>
      <c r="T162" s="12"/>
      <c r="U162" s="9"/>
      <c r="V162" s="26">
        <f>SUMIF($C$3:$C$147,$C162,V$3:V$147)</f>
        <v>1145</v>
      </c>
      <c r="W162" s="26"/>
      <c r="X162" s="26">
        <f t="shared" si="24"/>
        <v>33379</v>
      </c>
      <c r="Y162" s="26"/>
      <c r="Z162" s="26">
        <f t="shared" si="25"/>
        <v>240</v>
      </c>
      <c r="AA162" s="26"/>
      <c r="AB162" s="26">
        <f t="shared" si="26"/>
        <v>7730</v>
      </c>
      <c r="AC162" s="24"/>
      <c r="AD162" s="26">
        <f t="shared" si="27"/>
        <v>140</v>
      </c>
      <c r="AE162" s="24"/>
      <c r="AF162" s="26">
        <f t="shared" si="28"/>
        <v>596</v>
      </c>
      <c r="AG162" s="24"/>
      <c r="AH162" s="26">
        <f t="shared" si="29"/>
        <v>70363</v>
      </c>
      <c r="AI162" s="24"/>
      <c r="AJ162" s="26">
        <f t="shared" si="30"/>
        <v>4</v>
      </c>
      <c r="AK162" s="24"/>
      <c r="AL162" s="26">
        <f t="shared" si="31"/>
        <v>572</v>
      </c>
      <c r="AM162" s="230"/>
      <c r="AN162" s="225"/>
      <c r="AO162" s="226"/>
      <c r="AP162" s="14"/>
      <c r="AQ162" s="15"/>
      <c r="AR162" s="10"/>
      <c r="AS162" s="10"/>
      <c r="AT162" s="10"/>
      <c r="AU162" s="10"/>
      <c r="AV162" s="10"/>
      <c r="AW162" s="10"/>
      <c r="AX162" s="10"/>
      <c r="AY162" s="10"/>
      <c r="AZ162" s="15"/>
      <c r="BA162" s="10"/>
      <c r="BB162" s="10"/>
      <c r="BC162" s="10"/>
      <c r="BD162" s="10"/>
      <c r="BE162" s="10"/>
      <c r="BF162" s="10"/>
      <c r="BG162" s="10"/>
      <c r="BH162" s="15"/>
      <c r="BI162" s="127"/>
      <c r="BJ162" s="10"/>
      <c r="BK162" s="26">
        <f t="shared" si="32"/>
        <v>597</v>
      </c>
      <c r="BL162" s="201"/>
      <c r="BM162" s="26">
        <f t="shared" si="33"/>
        <v>48242</v>
      </c>
      <c r="BN162" s="10"/>
      <c r="BO162" s="22">
        <f t="shared" si="34"/>
        <v>665156.03999999992</v>
      </c>
      <c r="BP162" s="10"/>
      <c r="BQ162" s="26">
        <f t="shared" si="35"/>
        <v>508</v>
      </c>
      <c r="BR162" s="201"/>
      <c r="BS162" s="205">
        <f t="shared" si="36"/>
        <v>30</v>
      </c>
      <c r="BT162" s="10"/>
      <c r="BU162" s="97"/>
      <c r="BV162" s="22">
        <f t="shared" si="37"/>
        <v>1454833.0718539474</v>
      </c>
      <c r="BW162" s="22">
        <f t="shared" si="37"/>
        <v>6476969.2577185277</v>
      </c>
      <c r="BX162" s="22">
        <f t="shared" si="37"/>
        <v>7931802.3295724746</v>
      </c>
      <c r="BY162" s="22">
        <f t="shared" si="37"/>
        <v>13405481.9575</v>
      </c>
      <c r="BZ162" s="22">
        <f t="shared" si="37"/>
        <v>21337284.287072472</v>
      </c>
      <c r="CA162" s="205">
        <f t="shared" si="37"/>
        <v>12.65625</v>
      </c>
      <c r="CB162" s="205">
        <f t="shared" si="37"/>
        <v>42.65625</v>
      </c>
      <c r="CC162" s="22">
        <f t="shared" si="37"/>
        <v>665156.03999999992</v>
      </c>
      <c r="CD162" s="90"/>
      <c r="CE162" s="90"/>
    </row>
    <row r="163" spans="1:83" x14ac:dyDescent="0.25">
      <c r="A163" s="40"/>
      <c r="B163" s="40"/>
      <c r="C163" s="16" t="s">
        <v>130</v>
      </c>
      <c r="D163" s="9"/>
      <c r="E163" s="40"/>
      <c r="F163" s="9"/>
      <c r="G163" s="40"/>
      <c r="H163" s="12"/>
      <c r="I163" s="12">
        <f t="shared" si="21"/>
        <v>386137</v>
      </c>
      <c r="J163" s="9"/>
      <c r="K163" s="12">
        <f t="shared" si="22"/>
        <v>339120.88</v>
      </c>
      <c r="L163" s="40"/>
      <c r="M163" s="12">
        <f t="shared" si="23"/>
        <v>47016.12</v>
      </c>
      <c r="N163" s="40"/>
      <c r="O163" s="193"/>
      <c r="P163" s="28"/>
      <c r="Q163" s="119"/>
      <c r="R163" s="9"/>
      <c r="S163" s="9"/>
      <c r="T163" s="12"/>
      <c r="U163" s="9"/>
      <c r="V163" s="26">
        <f>SUMIF($C$3:$C$147,$C163,V$3:V$147)</f>
        <v>21</v>
      </c>
      <c r="W163" s="26"/>
      <c r="X163" s="26">
        <f t="shared" si="24"/>
        <v>1035</v>
      </c>
      <c r="Y163" s="26"/>
      <c r="Z163" s="26">
        <f t="shared" si="25"/>
        <v>0</v>
      </c>
      <c r="AA163" s="26"/>
      <c r="AB163" s="26">
        <f t="shared" si="26"/>
        <v>0</v>
      </c>
      <c r="AC163" s="24"/>
      <c r="AD163" s="26">
        <f t="shared" si="27"/>
        <v>12</v>
      </c>
      <c r="AE163" s="24"/>
      <c r="AF163" s="26">
        <f t="shared" si="28"/>
        <v>9</v>
      </c>
      <c r="AG163" s="24"/>
      <c r="AH163" s="26">
        <f t="shared" si="29"/>
        <v>123</v>
      </c>
      <c r="AI163" s="24"/>
      <c r="AJ163" s="26">
        <f t="shared" si="30"/>
        <v>3</v>
      </c>
      <c r="AK163" s="24"/>
      <c r="AL163" s="26">
        <f t="shared" si="31"/>
        <v>0</v>
      </c>
      <c r="AM163" s="230"/>
      <c r="AN163" s="225"/>
      <c r="AO163" s="226"/>
      <c r="AP163" s="14"/>
      <c r="AQ163" s="15"/>
      <c r="AR163" s="10"/>
      <c r="AS163" s="10"/>
      <c r="AT163" s="10"/>
      <c r="AU163" s="10"/>
      <c r="AV163" s="10"/>
      <c r="AW163" s="10"/>
      <c r="AX163" s="10"/>
      <c r="AY163" s="10"/>
      <c r="AZ163" s="15"/>
      <c r="BA163" s="10"/>
      <c r="BB163" s="10"/>
      <c r="BC163" s="10"/>
      <c r="BD163" s="10"/>
      <c r="BE163" s="10"/>
      <c r="BF163" s="10"/>
      <c r="BG163" s="10"/>
      <c r="BH163" s="15"/>
      <c r="BI163" s="127"/>
      <c r="BJ163" s="10"/>
      <c r="BK163" s="26">
        <f t="shared" si="32"/>
        <v>842</v>
      </c>
      <c r="BL163" s="201"/>
      <c r="BM163" s="26">
        <f t="shared" si="33"/>
        <v>48077</v>
      </c>
      <c r="BN163" s="10"/>
      <c r="BO163" s="22">
        <f t="shared" si="34"/>
        <v>573002.32999999996</v>
      </c>
      <c r="BP163" s="10"/>
      <c r="BQ163" s="26">
        <f t="shared" si="35"/>
        <v>163</v>
      </c>
      <c r="BR163" s="201"/>
      <c r="BS163" s="205">
        <f t="shared" si="36"/>
        <v>41.4</v>
      </c>
      <c r="BT163" s="10"/>
      <c r="BU163" s="97"/>
      <c r="BV163" s="22">
        <f t="shared" si="37"/>
        <v>1407749.4575519999</v>
      </c>
      <c r="BW163" s="22">
        <f t="shared" si="37"/>
        <v>6105082.6410960006</v>
      </c>
      <c r="BX163" s="22">
        <f t="shared" si="37"/>
        <v>7512832.0986480005</v>
      </c>
      <c r="BY163" s="22">
        <f t="shared" si="37"/>
        <v>2152757.4656250002</v>
      </c>
      <c r="BZ163" s="22">
        <f t="shared" si="37"/>
        <v>9665589.5642729998</v>
      </c>
      <c r="CA163" s="205">
        <f t="shared" si="37"/>
        <v>17.72955</v>
      </c>
      <c r="CB163" s="205">
        <f t="shared" si="37"/>
        <v>59.129550000000002</v>
      </c>
      <c r="CC163" s="22">
        <f t="shared" si="37"/>
        <v>573002.32999999996</v>
      </c>
      <c r="CD163" s="90"/>
      <c r="CE163" s="90"/>
    </row>
    <row r="164" spans="1:83" x14ac:dyDescent="0.25">
      <c r="A164" s="40"/>
      <c r="B164" s="40"/>
      <c r="C164" s="16" t="s">
        <v>133</v>
      </c>
      <c r="D164" s="9"/>
      <c r="E164" s="40"/>
      <c r="F164" s="9"/>
      <c r="G164" s="40"/>
      <c r="H164" s="12"/>
      <c r="I164" s="12">
        <f t="shared" si="21"/>
        <v>1091323</v>
      </c>
      <c r="J164" s="9"/>
      <c r="K164" s="12">
        <f t="shared" si="22"/>
        <v>841492.11</v>
      </c>
      <c r="L164" s="40"/>
      <c r="M164" s="12">
        <f t="shared" si="23"/>
        <v>245788.89</v>
      </c>
      <c r="N164" s="40"/>
      <c r="O164" s="193"/>
      <c r="P164" s="28"/>
      <c r="Q164" s="119"/>
      <c r="R164" s="9"/>
      <c r="S164" s="9"/>
      <c r="T164" s="12"/>
      <c r="U164" s="9"/>
      <c r="V164" s="26">
        <f>SUMIF($C$3:$C$147,$C164,V$3:V$147)</f>
        <v>1432</v>
      </c>
      <c r="W164" s="26"/>
      <c r="X164" s="26">
        <f t="shared" si="24"/>
        <v>32203</v>
      </c>
      <c r="Y164" s="26"/>
      <c r="Z164" s="26">
        <f t="shared" si="25"/>
        <v>349</v>
      </c>
      <c r="AA164" s="26"/>
      <c r="AB164" s="26">
        <f t="shared" si="26"/>
        <v>16587</v>
      </c>
      <c r="AC164" s="24"/>
      <c r="AD164" s="26">
        <f t="shared" si="27"/>
        <v>1118</v>
      </c>
      <c r="AE164" s="24"/>
      <c r="AF164" s="26">
        <f t="shared" si="28"/>
        <v>1183</v>
      </c>
      <c r="AG164" s="24"/>
      <c r="AH164" s="26">
        <f t="shared" si="29"/>
        <v>58939</v>
      </c>
      <c r="AI164" s="24"/>
      <c r="AJ164" s="26">
        <f t="shared" si="30"/>
        <v>278</v>
      </c>
      <c r="AK164" s="24"/>
      <c r="AL164" s="26">
        <f t="shared" si="31"/>
        <v>26563</v>
      </c>
      <c r="AM164" s="230"/>
      <c r="AN164" s="225"/>
      <c r="AO164" s="226"/>
      <c r="AP164" s="14"/>
      <c r="AQ164" s="15"/>
      <c r="AR164" s="10"/>
      <c r="AS164" s="10"/>
      <c r="AT164" s="10"/>
      <c r="AU164" s="10"/>
      <c r="AV164" s="10"/>
      <c r="AW164" s="10"/>
      <c r="AX164" s="10"/>
      <c r="AY164" s="10"/>
      <c r="AZ164" s="15"/>
      <c r="BA164" s="10"/>
      <c r="BB164" s="10"/>
      <c r="BC164" s="10"/>
      <c r="BD164" s="10"/>
      <c r="BE164" s="10"/>
      <c r="BF164" s="10"/>
      <c r="BG164" s="10"/>
      <c r="BH164" s="15"/>
      <c r="BI164" s="127"/>
      <c r="BJ164" s="10"/>
      <c r="BK164" s="26">
        <f t="shared" si="32"/>
        <v>679</v>
      </c>
      <c r="BL164" s="201"/>
      <c r="BM164" s="26">
        <f t="shared" si="33"/>
        <v>33068</v>
      </c>
      <c r="BN164" s="10"/>
      <c r="BO164" s="22">
        <f t="shared" si="34"/>
        <v>450386.16</v>
      </c>
      <c r="BP164" s="10"/>
      <c r="BQ164" s="26">
        <f t="shared" si="35"/>
        <v>342</v>
      </c>
      <c r="BR164" s="201"/>
      <c r="BS164" s="205">
        <f t="shared" si="36"/>
        <v>269.88</v>
      </c>
      <c r="BT164" s="10"/>
      <c r="BU164" s="97"/>
      <c r="BV164" s="22">
        <f t="shared" si="37"/>
        <v>4755176.8933589989</v>
      </c>
      <c r="BW164" s="22">
        <f t="shared" si="37"/>
        <v>20721120.259881999</v>
      </c>
      <c r="BX164" s="22">
        <f t="shared" si="37"/>
        <v>25476297.153240997</v>
      </c>
      <c r="BY164" s="22">
        <f t="shared" si="37"/>
        <v>4884769.8277812498</v>
      </c>
      <c r="BZ164" s="22">
        <f t="shared" si="37"/>
        <v>30361066.98102225</v>
      </c>
      <c r="CA164" s="205">
        <f t="shared" si="37"/>
        <v>114.83032500000002</v>
      </c>
      <c r="CB164" s="205">
        <f t="shared" si="37"/>
        <v>384.71032500000001</v>
      </c>
      <c r="CC164" s="22">
        <f t="shared" si="37"/>
        <v>450386.16</v>
      </c>
      <c r="CD164" s="90"/>
      <c r="CE164" s="90"/>
    </row>
    <row r="165" spans="1:83" x14ac:dyDescent="0.25">
      <c r="A165" s="40"/>
      <c r="B165" s="40"/>
      <c r="C165" s="16"/>
      <c r="D165" s="9"/>
      <c r="E165" s="40"/>
      <c r="F165" s="9"/>
      <c r="G165" s="40"/>
      <c r="H165" s="12"/>
      <c r="I165" s="13">
        <f>SUBTOTAL(9,I159:I164)</f>
        <v>4785531</v>
      </c>
      <c r="J165" s="9"/>
      <c r="K165" s="13">
        <f>SUBTOTAL(9,K159:K164)</f>
        <v>3457704.9</v>
      </c>
      <c r="L165" s="40"/>
      <c r="M165" s="13">
        <f>SUBTOTAL(9,M159:M164)</f>
        <v>1265284.1000000001</v>
      </c>
      <c r="N165" s="40"/>
      <c r="O165" s="193"/>
      <c r="P165" s="28"/>
      <c r="Q165" s="119"/>
      <c r="R165" s="9"/>
      <c r="S165" s="9"/>
      <c r="T165" s="12"/>
      <c r="U165" s="9"/>
      <c r="V165" s="30">
        <f>SUBTOTAL(9,V159:V164)</f>
        <v>9813</v>
      </c>
      <c r="W165" s="24"/>
      <c r="X165" s="25">
        <f>SUBTOTAL(9,X159:X164)</f>
        <v>257128</v>
      </c>
      <c r="Y165" s="24"/>
      <c r="Z165" s="30">
        <f>SUBTOTAL(9,Z159:Z164)</f>
        <v>1533</v>
      </c>
      <c r="AA165" s="24"/>
      <c r="AB165" s="25">
        <f>SUBTOTAL(9,AB159:AB164)</f>
        <v>64343</v>
      </c>
      <c r="AC165" s="24"/>
      <c r="AD165" s="30">
        <f>SUBTOTAL(9,AD159:AD164)</f>
        <v>4509</v>
      </c>
      <c r="AE165" s="24"/>
      <c r="AF165" s="30">
        <f>SUBTOTAL(9,AF159:AF164)</f>
        <v>5467</v>
      </c>
      <c r="AG165" s="24"/>
      <c r="AH165" s="25">
        <f>SUBTOTAL(9,AH159:AH164)</f>
        <v>233319</v>
      </c>
      <c r="AI165" s="24"/>
      <c r="AJ165" s="30">
        <f>SUBTOTAL(9,AJ159:AJ164)</f>
        <v>1316</v>
      </c>
      <c r="AK165" s="24"/>
      <c r="AL165" s="25">
        <f>SUBTOTAL(9,AL159:AL164)</f>
        <v>77529</v>
      </c>
      <c r="AM165" s="230"/>
      <c r="AN165" s="225"/>
      <c r="AO165" s="226"/>
      <c r="AP165" s="14"/>
      <c r="AQ165" s="15"/>
      <c r="AR165" s="10"/>
      <c r="AS165" s="10"/>
      <c r="AT165" s="10"/>
      <c r="AU165" s="10"/>
      <c r="AV165" s="10"/>
      <c r="AW165" s="10"/>
      <c r="AX165" s="10"/>
      <c r="AY165" s="10"/>
      <c r="AZ165" s="15"/>
      <c r="BA165" s="10"/>
      <c r="BB165" s="10"/>
      <c r="BC165" s="10"/>
      <c r="BD165" s="10"/>
      <c r="BE165" s="10"/>
      <c r="BF165" s="10"/>
      <c r="BG165" s="10"/>
      <c r="BH165" s="15"/>
      <c r="BI165" s="127"/>
      <c r="BJ165" s="10"/>
      <c r="BK165" s="25">
        <f>SUBTOTAL(9,BK159:BK164)</f>
        <v>8153</v>
      </c>
      <c r="BL165" s="201"/>
      <c r="BM165" s="25">
        <f>SUBTOTAL(9,BM159:BM164)</f>
        <v>708056.18444444449</v>
      </c>
      <c r="BN165" s="89"/>
      <c r="BO165" s="112">
        <f>SUBTOTAL(9,BO159:BO164)</f>
        <v>9272504.7071333323</v>
      </c>
      <c r="BP165" s="10"/>
      <c r="BQ165" s="25">
        <f>SUBTOTAL(9,BQ159:BQ164)</f>
        <v>1848.5</v>
      </c>
      <c r="BR165" s="201"/>
      <c r="BS165" s="208">
        <f>SUBTOTAL(9,BS159:BS164)</f>
        <v>816.94899999999996</v>
      </c>
      <c r="BT165" s="10"/>
      <c r="BU165" s="108"/>
      <c r="BV165" s="21">
        <f t="shared" ref="BV165:CB165" si="38">SUBTOTAL(9,BV159:BV164)</f>
        <v>16455075.258977998</v>
      </c>
      <c r="BW165" s="21">
        <f t="shared" si="38"/>
        <v>62609254.47007601</v>
      </c>
      <c r="BX165" s="21">
        <f t="shared" si="38"/>
        <v>79064329.729053989</v>
      </c>
      <c r="BY165" s="21">
        <f t="shared" si="38"/>
        <v>40132670.573255002</v>
      </c>
      <c r="BZ165" s="21">
        <f t="shared" si="38"/>
        <v>119197000.30230899</v>
      </c>
      <c r="CA165" s="209">
        <f t="shared" si="38"/>
        <v>367.51000050000005</v>
      </c>
      <c r="CB165" s="206">
        <f t="shared" si="38"/>
        <v>1184.4590005</v>
      </c>
      <c r="CC165" s="112">
        <f>SUBTOTAL(9,CC159:CC164)</f>
        <v>9272504.7071333323</v>
      </c>
      <c r="CD165" s="109"/>
      <c r="CE165" s="90"/>
    </row>
    <row r="166" spans="1:83" x14ac:dyDescent="0.25">
      <c r="A166" s="40"/>
      <c r="B166" s="40"/>
      <c r="C166" s="16"/>
      <c r="D166" s="9"/>
      <c r="E166" s="40"/>
      <c r="F166" s="9"/>
      <c r="G166" s="40"/>
      <c r="H166" s="12"/>
      <c r="I166" s="12"/>
      <c r="J166" s="9"/>
      <c r="K166" s="12"/>
      <c r="L166" s="40"/>
      <c r="M166" s="12"/>
      <c r="N166" s="40"/>
      <c r="O166" s="193"/>
      <c r="P166" s="28"/>
      <c r="Q166" s="119"/>
      <c r="R166" s="9"/>
      <c r="S166" s="9"/>
      <c r="T166" s="12"/>
      <c r="U166" s="9"/>
      <c r="V166" s="24"/>
      <c r="W166" s="9"/>
      <c r="X166" s="12"/>
      <c r="Y166" s="9"/>
      <c r="Z166" s="11"/>
      <c r="AA166" s="9"/>
      <c r="AB166" s="12"/>
      <c r="AC166" s="9"/>
      <c r="AD166" s="11"/>
      <c r="AE166" s="9"/>
      <c r="AF166" s="11"/>
      <c r="AG166" s="9"/>
      <c r="AH166" s="12"/>
      <c r="AI166" s="9"/>
      <c r="AJ166" s="11"/>
      <c r="AK166" s="9"/>
      <c r="AL166" s="12"/>
      <c r="AM166" s="28"/>
      <c r="AN166" s="225"/>
      <c r="AO166" s="226"/>
      <c r="AP166" s="14"/>
      <c r="AQ166" s="15"/>
      <c r="AR166" s="10"/>
      <c r="AS166" s="10"/>
      <c r="AT166" s="10"/>
      <c r="AU166" s="10"/>
      <c r="AV166" s="10"/>
      <c r="AW166" s="10"/>
      <c r="AX166" s="10"/>
      <c r="AY166" s="10"/>
      <c r="AZ166" s="15"/>
      <c r="BA166" s="10"/>
      <c r="BB166" s="10"/>
      <c r="BC166" s="10"/>
      <c r="BD166" s="10"/>
      <c r="BE166" s="10"/>
      <c r="BF166" s="10"/>
      <c r="BG166" s="10"/>
      <c r="BH166" s="15"/>
      <c r="BI166" s="127"/>
      <c r="BJ166" s="10"/>
      <c r="BK166" s="201"/>
      <c r="BL166" s="201"/>
      <c r="BM166" s="202"/>
      <c r="BN166" s="10"/>
      <c r="BO166" s="10"/>
      <c r="BP166" s="10"/>
      <c r="BQ166" s="201"/>
      <c r="BR166" s="201"/>
      <c r="BS166" s="201"/>
      <c r="BT166" s="10"/>
      <c r="BU166" s="97"/>
      <c r="BV166" s="10"/>
      <c r="BW166" s="10"/>
      <c r="BX166" s="10"/>
      <c r="BY166" s="10"/>
      <c r="BZ166" s="10"/>
      <c r="CA166" s="207"/>
      <c r="CB166" s="207"/>
      <c r="CC166" s="10"/>
      <c r="CD166" s="90"/>
      <c r="CE166" s="90"/>
    </row>
    <row r="167" spans="1:83" x14ac:dyDescent="0.25">
      <c r="A167" s="40"/>
      <c r="B167" s="40"/>
      <c r="C167" s="9"/>
      <c r="D167" s="9"/>
      <c r="E167" s="40"/>
      <c r="F167" s="9"/>
      <c r="G167" s="40"/>
      <c r="H167" s="12"/>
      <c r="I167" s="12"/>
      <c r="J167" s="9"/>
      <c r="K167" s="12"/>
      <c r="L167" s="40"/>
      <c r="M167" s="12"/>
      <c r="N167" s="40"/>
      <c r="O167" s="193"/>
      <c r="P167" s="28"/>
      <c r="Q167" s="119"/>
      <c r="R167" s="9"/>
      <c r="S167" s="9"/>
      <c r="T167" s="12"/>
      <c r="U167" s="9"/>
      <c r="V167" s="24"/>
      <c r="W167" s="9"/>
      <c r="X167" s="12"/>
      <c r="Y167" s="9"/>
      <c r="Z167" s="11"/>
      <c r="AA167" s="9"/>
      <c r="AB167" s="12"/>
      <c r="AC167" s="9"/>
      <c r="AD167" s="11"/>
      <c r="AE167" s="9"/>
      <c r="AF167" s="11"/>
      <c r="AG167" s="9"/>
      <c r="AH167" s="12"/>
      <c r="AI167" s="9"/>
      <c r="AJ167" s="11"/>
      <c r="AK167" s="9"/>
      <c r="AL167" s="12"/>
      <c r="AM167" s="28"/>
      <c r="AN167" s="225"/>
      <c r="AO167" s="226"/>
      <c r="AP167" s="14"/>
      <c r="AQ167" s="15"/>
      <c r="AR167" s="10"/>
      <c r="AS167" s="10"/>
      <c r="AT167" s="10"/>
      <c r="AU167" s="10"/>
      <c r="AV167" s="10"/>
      <c r="AW167" s="10"/>
      <c r="AX167" s="10"/>
      <c r="AY167" s="10"/>
      <c r="AZ167" s="15"/>
      <c r="BA167" s="10"/>
      <c r="BB167" s="10"/>
      <c r="BC167" s="10"/>
      <c r="BD167" s="10"/>
      <c r="BE167" s="10"/>
      <c r="BF167" s="10"/>
      <c r="BG167" s="10"/>
      <c r="BH167" s="15"/>
      <c r="BI167" s="127"/>
      <c r="BJ167" s="10"/>
      <c r="BK167" s="201"/>
      <c r="BL167" s="201"/>
      <c r="BM167" s="202"/>
      <c r="BN167" s="10"/>
      <c r="BO167" s="10"/>
      <c r="BP167" s="10"/>
      <c r="BQ167" s="201"/>
      <c r="BR167" s="201"/>
      <c r="BS167" s="201"/>
      <c r="BT167" s="10"/>
      <c r="BU167" s="97"/>
      <c r="BV167" s="10"/>
      <c r="BW167" s="10"/>
      <c r="BX167" s="10"/>
      <c r="BY167" s="10"/>
      <c r="BZ167" s="10"/>
      <c r="CA167" s="207"/>
      <c r="CB167" s="207"/>
      <c r="CC167" s="10"/>
      <c r="CD167" s="90"/>
      <c r="CE167" s="90"/>
    </row>
    <row r="168" spans="1:83" x14ac:dyDescent="0.25">
      <c r="A168" s="40"/>
      <c r="B168" s="40"/>
      <c r="C168" s="9"/>
      <c r="D168" s="9"/>
      <c r="E168" s="40"/>
      <c r="F168" s="9"/>
      <c r="G168" s="40"/>
      <c r="H168" s="12"/>
      <c r="I168" s="12"/>
      <c r="J168" s="9"/>
      <c r="K168" s="12"/>
      <c r="L168" s="40"/>
      <c r="M168" s="12"/>
      <c r="N168" s="40"/>
      <c r="O168" s="193"/>
      <c r="P168" s="28"/>
      <c r="Q168" s="119"/>
      <c r="R168" s="9"/>
      <c r="S168" s="9"/>
      <c r="T168" s="12"/>
      <c r="U168" s="9"/>
      <c r="V168" s="24"/>
      <c r="W168" s="9"/>
      <c r="X168" s="12"/>
      <c r="Y168" s="9"/>
      <c r="Z168" s="11"/>
      <c r="AA168" s="9"/>
      <c r="AB168" s="12"/>
      <c r="AC168" s="9"/>
      <c r="AD168" s="11"/>
      <c r="AE168" s="9"/>
      <c r="AF168" s="11"/>
      <c r="AG168" s="9"/>
      <c r="AH168" s="12"/>
      <c r="AI168" s="9"/>
      <c r="AJ168" s="11"/>
      <c r="AK168" s="9"/>
      <c r="AL168" s="12"/>
      <c r="AM168" s="28"/>
      <c r="AN168" s="225"/>
      <c r="AO168" s="226"/>
      <c r="AP168" s="14"/>
      <c r="AQ168" s="15"/>
      <c r="AR168" s="10"/>
      <c r="AS168" s="10"/>
      <c r="AT168" s="10"/>
      <c r="AU168" s="10"/>
      <c r="AV168" s="10"/>
      <c r="AW168" s="10"/>
      <c r="AX168" s="10"/>
      <c r="AY168" s="10"/>
      <c r="AZ168" s="15"/>
      <c r="BA168" s="10"/>
      <c r="BB168" s="10"/>
      <c r="BC168" s="10"/>
      <c r="BD168" s="10"/>
      <c r="BE168" s="10"/>
      <c r="BF168" s="10"/>
      <c r="BG168" s="10"/>
      <c r="BH168" s="15"/>
      <c r="BI168" s="127"/>
      <c r="BJ168" s="10"/>
      <c r="BK168" s="10"/>
      <c r="BL168" s="10"/>
      <c r="BM168" s="135"/>
      <c r="BN168" s="10"/>
      <c r="BO168" s="10"/>
      <c r="BP168" s="10"/>
      <c r="BQ168" s="201"/>
      <c r="BR168" s="201"/>
      <c r="BS168" s="201"/>
      <c r="BT168" s="10"/>
      <c r="BU168" s="97"/>
      <c r="BV168" s="22"/>
      <c r="BW168" s="22"/>
      <c r="BX168" s="22"/>
      <c r="BY168" s="22"/>
      <c r="BZ168" s="22"/>
      <c r="CA168" s="207"/>
      <c r="CB168" s="207"/>
      <c r="CC168" s="10"/>
      <c r="CD168" s="90"/>
      <c r="CE168" s="90"/>
    </row>
    <row r="169" spans="1:83" x14ac:dyDescent="0.25">
      <c r="A169" s="40"/>
      <c r="B169" s="40"/>
      <c r="C169" s="9"/>
      <c r="D169" s="9"/>
      <c r="E169" s="40"/>
      <c r="F169" s="9"/>
      <c r="G169" s="40"/>
      <c r="H169" s="12"/>
      <c r="I169" s="12"/>
      <c r="J169" s="9"/>
      <c r="K169" s="12"/>
      <c r="L169" s="40"/>
      <c r="M169" s="12"/>
      <c r="N169" s="40"/>
      <c r="O169" s="193"/>
      <c r="P169" s="28"/>
      <c r="Q169" s="119"/>
      <c r="R169" s="9"/>
      <c r="S169" s="9"/>
      <c r="T169" s="12"/>
      <c r="U169" s="9"/>
      <c r="V169" s="24"/>
      <c r="W169" s="9"/>
      <c r="X169" s="12"/>
      <c r="Y169" s="9"/>
      <c r="Z169" s="11"/>
      <c r="AA169" s="9"/>
      <c r="AB169" s="12"/>
      <c r="AC169" s="9"/>
      <c r="AD169" s="11"/>
      <c r="AE169" s="9"/>
      <c r="AF169" s="11"/>
      <c r="AG169" s="9"/>
      <c r="AH169" s="12"/>
      <c r="AI169" s="9"/>
      <c r="AJ169" s="11"/>
      <c r="AK169" s="9"/>
      <c r="AL169" s="12"/>
      <c r="AM169" s="28"/>
      <c r="AN169" s="225"/>
      <c r="AO169" s="226"/>
      <c r="AP169" s="14"/>
      <c r="AQ169" s="15"/>
      <c r="AR169" s="10"/>
      <c r="AS169" s="10"/>
      <c r="AT169" s="10"/>
      <c r="AU169" s="10"/>
      <c r="AV169" s="10"/>
      <c r="AW169" s="10"/>
      <c r="AX169" s="10"/>
      <c r="AY169" s="10"/>
      <c r="AZ169" s="15"/>
      <c r="BA169" s="10"/>
      <c r="BB169" s="10"/>
      <c r="BC169" s="10"/>
      <c r="BD169" s="10"/>
      <c r="BE169" s="10"/>
      <c r="BF169" s="10"/>
      <c r="BG169" s="10"/>
      <c r="BH169" s="15"/>
      <c r="BI169" s="127"/>
      <c r="BJ169" s="10"/>
      <c r="BK169" s="10"/>
      <c r="BL169" s="10"/>
      <c r="BM169" s="135"/>
      <c r="BN169" s="10"/>
      <c r="BO169" s="10"/>
      <c r="BP169" s="10"/>
      <c r="BQ169" s="201"/>
      <c r="BR169" s="201"/>
      <c r="BS169" s="201"/>
      <c r="BT169" s="10"/>
      <c r="BU169" s="97"/>
      <c r="BV169" s="22"/>
      <c r="BW169" s="22"/>
      <c r="BX169" s="22"/>
      <c r="BY169" s="22"/>
      <c r="BZ169" s="22"/>
      <c r="CA169" s="17"/>
      <c r="CB169" s="17"/>
      <c r="CC169" s="10"/>
      <c r="CD169" s="90"/>
      <c r="CE169" s="90"/>
    </row>
    <row r="170" spans="1:83" ht="15" customHeight="1" x14ac:dyDescent="0.25">
      <c r="AM170" s="231"/>
      <c r="AN170" s="232"/>
      <c r="AO170" s="231"/>
    </row>
    <row r="171" spans="1:83" ht="15" customHeight="1" x14ac:dyDescent="0.25">
      <c r="AM171" s="231"/>
      <c r="AN171" s="232"/>
      <c r="AO171" s="231"/>
    </row>
    <row r="172" spans="1:83" ht="15" customHeight="1" x14ac:dyDescent="0.25">
      <c r="AM172" s="231"/>
      <c r="AN172" s="232"/>
      <c r="AO172" s="231"/>
    </row>
    <row r="173" spans="1:83" ht="15" customHeight="1" x14ac:dyDescent="0.25">
      <c r="AM173" s="231"/>
      <c r="AN173" s="232"/>
      <c r="AO173" s="231"/>
    </row>
    <row r="174" spans="1:83" ht="15" customHeight="1" x14ac:dyDescent="0.25">
      <c r="AM174" s="231"/>
      <c r="AN174" s="232"/>
      <c r="AO174" s="231"/>
    </row>
    <row r="175" spans="1:83" ht="15" customHeight="1" x14ac:dyDescent="0.25">
      <c r="AM175" s="231"/>
      <c r="AN175" s="232"/>
      <c r="AO175" s="231"/>
    </row>
    <row r="176" spans="1:83" ht="15" customHeight="1" x14ac:dyDescent="0.25">
      <c r="AM176" s="231"/>
      <c r="AN176" s="232"/>
      <c r="AO176" s="231"/>
    </row>
  </sheetData>
  <autoFilter ref="A2:CE147" xr:uid="{AF11FC73-5486-4225-BF72-27565CF44C6A}"/>
  <sortState xmlns:xlrd2="http://schemas.microsoft.com/office/spreadsheetml/2017/richdata2" ref="A3:CE147">
    <sortCondition ref="A3:A147"/>
  </sortState>
  <conditionalFormatting sqref="A146:A147">
    <cfRule type="expression" dxfId="1" priority="47">
      <formula>AND($U146="A",OR(AND($S146="",$K146="",$I146&lt;TODAY()),AND($S146="",$O146="",$M146&lt;&gt;"",$M146&lt;TODAY()),AND($S146="",$Q146&lt;&gt;"",$Q146&lt;TODAY())))</formula>
    </cfRule>
  </conditionalFormatting>
  <conditionalFormatting sqref="A145">
    <cfRule type="expression" dxfId="0" priority="49">
      <formula>AND($W145="A",OR(AND($S145="",$K145="",$I145&lt;TODAY()),AND($S145="",$O145="",$M145&lt;&gt;"",$M145&lt;TODAY()),AND($S145="",$Q145&lt;&gt;"",$Q145&lt;TODAY())))</formula>
    </cfRule>
  </conditionalFormatting>
  <pageMargins left="0.7" right="0.7" top="0.75" bottom="0.75" header="0.3" footer="0.3"/>
  <pageSetup paperSize="9" orientation="portrait" verticalDpi="0" r:id="rId1"/>
  <ignoredErrors>
    <ignoredError sqref="BS165" unlockedFormula="1"/>
    <ignoredError sqref="M152" 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DC54A-C0C2-4049-B772-05138869ADA5}">
  <dimension ref="A1:C70"/>
  <sheetViews>
    <sheetView topLeftCell="A52" workbookViewId="0">
      <selection activeCell="B68" sqref="B68"/>
    </sheetView>
  </sheetViews>
  <sheetFormatPr defaultRowHeight="15" customHeight="1" x14ac:dyDescent="0.25"/>
  <cols>
    <col min="1" max="1" width="67.140625" customWidth="1"/>
    <col min="2" max="2" width="14.7109375" customWidth="1"/>
    <col min="3" max="3" width="13.85546875" customWidth="1"/>
  </cols>
  <sheetData>
    <row r="1" spans="1:3" ht="15.75" x14ac:dyDescent="0.25">
      <c r="A1" s="137" t="s">
        <v>546</v>
      </c>
      <c r="B1" s="138"/>
      <c r="C1" s="138"/>
    </row>
    <row r="2" spans="1:3" ht="15.75" x14ac:dyDescent="0.25">
      <c r="A2" s="137"/>
      <c r="B2" s="138"/>
      <c r="C2" s="138"/>
    </row>
    <row r="3" spans="1:3" ht="30" x14ac:dyDescent="0.25">
      <c r="A3" s="139" t="s">
        <v>577</v>
      </c>
      <c r="B3" s="31"/>
      <c r="C3" s="31"/>
    </row>
    <row r="4" spans="1:3" ht="75" x14ac:dyDescent="0.25">
      <c r="A4" s="221" t="s">
        <v>578</v>
      </c>
      <c r="B4" s="31"/>
      <c r="C4" s="31"/>
    </row>
    <row r="5" spans="1:3" x14ac:dyDescent="0.25">
      <c r="A5" s="139"/>
      <c r="B5" s="31"/>
      <c r="C5" s="31"/>
    </row>
    <row r="6" spans="1:3" x14ac:dyDescent="0.25">
      <c r="A6" s="19" t="s">
        <v>504</v>
      </c>
      <c r="B6" s="19" t="s">
        <v>505</v>
      </c>
      <c r="C6" s="19" t="s">
        <v>506</v>
      </c>
    </row>
    <row r="7" spans="1:3" x14ac:dyDescent="0.25">
      <c r="A7" t="s">
        <v>141</v>
      </c>
      <c r="B7" s="18">
        <v>8.9</v>
      </c>
      <c r="C7" s="18">
        <v>17.79</v>
      </c>
    </row>
    <row r="8" spans="1:3" x14ac:dyDescent="0.25">
      <c r="A8" t="s">
        <v>137</v>
      </c>
      <c r="B8" s="18">
        <v>17.989999999999998</v>
      </c>
      <c r="C8" s="18">
        <v>35.979999999999997</v>
      </c>
    </row>
    <row r="9" spans="1:3" x14ac:dyDescent="0.25">
      <c r="A9" t="s">
        <v>140</v>
      </c>
      <c r="B9" s="18">
        <v>12.91</v>
      </c>
      <c r="C9" s="18">
        <v>25.82</v>
      </c>
    </row>
    <row r="10" spans="1:3" x14ac:dyDescent="0.25">
      <c r="A10" t="s">
        <v>139</v>
      </c>
      <c r="B10" s="18">
        <v>11.29</v>
      </c>
      <c r="C10" s="18">
        <v>22.59</v>
      </c>
    </row>
    <row r="11" spans="1:3" x14ac:dyDescent="0.25">
      <c r="A11" t="s">
        <v>136</v>
      </c>
      <c r="B11" s="18">
        <v>14.08</v>
      </c>
      <c r="C11" s="18">
        <v>28.16</v>
      </c>
    </row>
    <row r="12" spans="1:3" x14ac:dyDescent="0.25">
      <c r="A12" t="s">
        <v>138</v>
      </c>
      <c r="B12" s="18">
        <v>12.86</v>
      </c>
      <c r="C12" s="18">
        <v>25.73</v>
      </c>
    </row>
    <row r="14" spans="1:3" x14ac:dyDescent="0.25">
      <c r="A14" s="19" t="s">
        <v>511</v>
      </c>
      <c r="B14" t="s">
        <v>479</v>
      </c>
      <c r="C14" s="20">
        <v>0.47</v>
      </c>
    </row>
    <row r="15" spans="1:3" x14ac:dyDescent="0.25">
      <c r="A15" s="20"/>
      <c r="B15" t="s">
        <v>480</v>
      </c>
      <c r="C15" s="20">
        <v>0.44</v>
      </c>
    </row>
    <row r="16" spans="1:3" x14ac:dyDescent="0.25">
      <c r="B16" t="s">
        <v>481</v>
      </c>
      <c r="C16" s="20">
        <v>0.31</v>
      </c>
    </row>
    <row r="17" spans="1:3" x14ac:dyDescent="0.25">
      <c r="B17" t="s">
        <v>494</v>
      </c>
      <c r="C17" s="20">
        <v>0.31</v>
      </c>
    </row>
    <row r="19" spans="1:3" x14ac:dyDescent="0.25">
      <c r="A19" s="19" t="s">
        <v>498</v>
      </c>
      <c r="B19" t="s">
        <v>479</v>
      </c>
      <c r="C19" s="20">
        <v>0.75</v>
      </c>
    </row>
    <row r="20" spans="1:3" x14ac:dyDescent="0.25">
      <c r="B20" t="s">
        <v>480</v>
      </c>
      <c r="C20" s="20">
        <v>0.72</v>
      </c>
    </row>
    <row r="21" spans="1:3" x14ac:dyDescent="0.25">
      <c r="B21" t="s">
        <v>481</v>
      </c>
      <c r="C21" s="20">
        <v>0.61</v>
      </c>
    </row>
    <row r="22" spans="1:3" x14ac:dyDescent="0.25">
      <c r="B22" t="s">
        <v>494</v>
      </c>
      <c r="C22" s="20">
        <v>0.69</v>
      </c>
    </row>
    <row r="23" spans="1:3" ht="45" x14ac:dyDescent="0.25">
      <c r="A23" s="222" t="s">
        <v>579</v>
      </c>
      <c r="C23" s="20"/>
    </row>
    <row r="24" spans="1:3" x14ac:dyDescent="0.25">
      <c r="C24" s="20"/>
    </row>
    <row r="25" spans="1:3" x14ac:dyDescent="0.25">
      <c r="A25" s="19" t="s">
        <v>493</v>
      </c>
      <c r="B25" t="s">
        <v>503</v>
      </c>
      <c r="C25" s="20">
        <v>0.25</v>
      </c>
    </row>
    <row r="26" spans="1:3" x14ac:dyDescent="0.25">
      <c r="A26" s="18"/>
    </row>
    <row r="27" spans="1:3" x14ac:dyDescent="0.25">
      <c r="A27" s="19" t="s">
        <v>495</v>
      </c>
      <c r="B27" t="s">
        <v>479</v>
      </c>
      <c r="C27" s="20">
        <v>0.21</v>
      </c>
    </row>
    <row r="28" spans="1:3" x14ac:dyDescent="0.25">
      <c r="A28" s="20"/>
      <c r="B28" t="s">
        <v>480</v>
      </c>
      <c r="C28" s="20">
        <v>0.26</v>
      </c>
    </row>
    <row r="29" spans="1:3" x14ac:dyDescent="0.25">
      <c r="B29" t="s">
        <v>481</v>
      </c>
      <c r="C29" s="20">
        <v>0.25</v>
      </c>
    </row>
    <row r="30" spans="1:3" x14ac:dyDescent="0.25">
      <c r="B30" t="s">
        <v>494</v>
      </c>
      <c r="C30" s="20">
        <v>0.25</v>
      </c>
    </row>
    <row r="32" spans="1:3" x14ac:dyDescent="0.25">
      <c r="A32" s="19" t="s">
        <v>496</v>
      </c>
      <c r="B32" t="s">
        <v>479</v>
      </c>
      <c r="C32" s="20">
        <v>0.55000000000000004</v>
      </c>
    </row>
    <row r="33" spans="1:3" x14ac:dyDescent="0.25">
      <c r="B33" t="s">
        <v>480</v>
      </c>
      <c r="C33" s="20">
        <v>0.5</v>
      </c>
    </row>
    <row r="34" spans="1:3" x14ac:dyDescent="0.25">
      <c r="B34" t="s">
        <v>481</v>
      </c>
      <c r="C34" s="20">
        <v>0.61</v>
      </c>
    </row>
    <row r="35" spans="1:3" x14ac:dyDescent="0.25">
      <c r="B35" t="s">
        <v>494</v>
      </c>
      <c r="C35" s="20">
        <v>0.61</v>
      </c>
    </row>
    <row r="37" spans="1:3" x14ac:dyDescent="0.25">
      <c r="A37" s="19" t="s">
        <v>497</v>
      </c>
      <c r="B37" t="s">
        <v>479</v>
      </c>
      <c r="C37" s="20">
        <v>0.25</v>
      </c>
    </row>
    <row r="38" spans="1:3" x14ac:dyDescent="0.25">
      <c r="B38" t="s">
        <v>480</v>
      </c>
      <c r="C38" s="20">
        <v>0.25</v>
      </c>
    </row>
    <row r="39" spans="1:3" x14ac:dyDescent="0.25">
      <c r="B39" t="s">
        <v>481</v>
      </c>
      <c r="C39" s="29">
        <v>0.375</v>
      </c>
    </row>
    <row r="40" spans="1:3" x14ac:dyDescent="0.25">
      <c r="B40" t="s">
        <v>494</v>
      </c>
      <c r="C40" s="29">
        <v>0.375</v>
      </c>
    </row>
    <row r="41" spans="1:3" ht="60" x14ac:dyDescent="0.25">
      <c r="A41" s="90" t="s">
        <v>580</v>
      </c>
      <c r="C41" s="20"/>
    </row>
    <row r="42" spans="1:3" x14ac:dyDescent="0.25">
      <c r="C42" s="20"/>
    </row>
    <row r="43" spans="1:3" x14ac:dyDescent="0.25">
      <c r="A43" s="19" t="s">
        <v>507</v>
      </c>
      <c r="B43" t="s">
        <v>503</v>
      </c>
      <c r="C43" s="23">
        <v>1.2</v>
      </c>
    </row>
    <row r="44" spans="1:3" x14ac:dyDescent="0.25">
      <c r="A44" s="19"/>
      <c r="C44" s="23"/>
    </row>
    <row r="46" spans="1:3" ht="15.75" x14ac:dyDescent="0.25">
      <c r="A46" s="138" t="s">
        <v>492</v>
      </c>
    </row>
    <row r="47" spans="1:3" ht="45" x14ac:dyDescent="0.25">
      <c r="A47" s="140" t="s">
        <v>547</v>
      </c>
    </row>
    <row r="48" spans="1:3" x14ac:dyDescent="0.25">
      <c r="A48" s="140"/>
    </row>
    <row r="49" spans="1:2" x14ac:dyDescent="0.25">
      <c r="A49" t="s">
        <v>141</v>
      </c>
      <c r="B49" s="18">
        <v>13.17</v>
      </c>
    </row>
    <row r="50" spans="1:2" x14ac:dyDescent="0.25">
      <c r="A50" t="s">
        <v>137</v>
      </c>
      <c r="B50" s="18">
        <v>13.62</v>
      </c>
    </row>
    <row r="51" spans="1:2" x14ac:dyDescent="0.25">
      <c r="A51" t="s">
        <v>140</v>
      </c>
      <c r="B51" s="18">
        <v>13.79</v>
      </c>
    </row>
    <row r="52" spans="1:2" x14ac:dyDescent="0.25">
      <c r="A52" t="s">
        <v>139</v>
      </c>
      <c r="B52" s="18">
        <v>15.42</v>
      </c>
    </row>
    <row r="53" spans="1:2" x14ac:dyDescent="0.25">
      <c r="A53" t="s">
        <v>136</v>
      </c>
      <c r="B53" s="18">
        <v>11.25</v>
      </c>
    </row>
    <row r="54" spans="1:2" x14ac:dyDescent="0.25">
      <c r="A54" t="s">
        <v>138</v>
      </c>
      <c r="B54" s="18">
        <v>11.91</v>
      </c>
    </row>
    <row r="56" spans="1:2" x14ac:dyDescent="0.25">
      <c r="A56" t="s">
        <v>500</v>
      </c>
    </row>
    <row r="57" spans="1:2" x14ac:dyDescent="0.25">
      <c r="A57" t="s">
        <v>501</v>
      </c>
    </row>
    <row r="58" spans="1:2" x14ac:dyDescent="0.25">
      <c r="A58" t="s">
        <v>499</v>
      </c>
    </row>
    <row r="61" spans="1:2" ht="15" customHeight="1" x14ac:dyDescent="0.25">
      <c r="A61" s="138" t="s">
        <v>553</v>
      </c>
    </row>
    <row r="62" spans="1:2" ht="105" x14ac:dyDescent="0.25">
      <c r="A62" s="90" t="s">
        <v>583</v>
      </c>
      <c r="B62" s="90"/>
    </row>
    <row r="63" spans="1:2" ht="60" x14ac:dyDescent="0.25">
      <c r="A63" s="90" t="s">
        <v>581</v>
      </c>
      <c r="B63" s="90"/>
    </row>
    <row r="64" spans="1:2" ht="60" x14ac:dyDescent="0.25">
      <c r="A64" s="90" t="s">
        <v>559</v>
      </c>
      <c r="B64" s="90"/>
    </row>
    <row r="65" spans="1:3" x14ac:dyDescent="0.25">
      <c r="A65" s="90"/>
      <c r="B65" s="90"/>
    </row>
    <row r="66" spans="1:3" x14ac:dyDescent="0.25">
      <c r="A66" s="90" t="s">
        <v>558</v>
      </c>
      <c r="B66" s="195">
        <v>0.5</v>
      </c>
    </row>
    <row r="67" spans="1:3" ht="15" customHeight="1" x14ac:dyDescent="0.25">
      <c r="A67" s="190" t="s">
        <v>552</v>
      </c>
      <c r="B67" s="190">
        <f>B$66*Data!K4</f>
        <v>41400</v>
      </c>
      <c r="C67" s="191">
        <f>B67/B$70</f>
        <v>0.1147335027564724</v>
      </c>
    </row>
    <row r="68" spans="1:3" ht="15" customHeight="1" x14ac:dyDescent="0.25">
      <c r="A68" t="s">
        <v>553</v>
      </c>
      <c r="B68" s="190">
        <f>Data!K61</f>
        <v>271896.57</v>
      </c>
      <c r="C68" s="191">
        <f t="shared" ref="C68:C69" si="0">B68/B$70</f>
        <v>0.7535180160282704</v>
      </c>
    </row>
    <row r="69" spans="1:3" ht="15" customHeight="1" x14ac:dyDescent="0.25">
      <c r="A69" t="s">
        <v>94</v>
      </c>
      <c r="B69" s="190">
        <f>B$66*Data!K109</f>
        <v>47539.619999999995</v>
      </c>
      <c r="C69" s="191">
        <f t="shared" si="0"/>
        <v>0.13174848121525726</v>
      </c>
    </row>
    <row r="70" spans="1:3" ht="15" customHeight="1" x14ac:dyDescent="0.25">
      <c r="A70" t="s">
        <v>582</v>
      </c>
      <c r="B70" s="192">
        <f>SUM(B67:B69)</f>
        <v>360836.19</v>
      </c>
      <c r="C70" s="196">
        <f>SUM(C67:C69)</f>
        <v>1</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Data</vt:lpstr>
      <vt:lpstr>Factors</vt:lpstr>
    </vt:vector>
  </TitlesOfParts>
  <Company>Bristol City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Rowan Whitehouse</dc:creator>
  <cp:lastModifiedBy>Everitt, Jamie</cp:lastModifiedBy>
  <dcterms:created xsi:type="dcterms:W3CDTF">2019-06-05T15:13:53Z</dcterms:created>
  <dcterms:modified xsi:type="dcterms:W3CDTF">2020-01-02T12:36:59Z</dcterms:modified>
</cp:coreProperties>
</file>